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3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4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5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6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7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8.xml" ContentType="application/vnd.openxmlformats-officedocument.drawing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9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drawings/drawing10.xml" ContentType="application/vnd.openxmlformats-officedocument.drawing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drawings/drawing11.xml" ContentType="application/vnd.openxmlformats-officedocument.drawing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drawings/drawing12.xml" ContentType="application/vnd.openxmlformats-officedocument.drawing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style1.xml" ContentType="application/vnd.ms-office.chartstyle+xml"/>
  <Override PartName="/xl/charts/colors1.xml" ContentType="application/vnd.ms-office.chartcolorstyle+xml"/>
  <Override PartName="/xl/charts/style2.xml" ContentType="application/vnd.ms-office.chartstyle+xml"/>
  <Override PartName="/xl/charts/colors2.xml" ContentType="application/vnd.ms-office.chartcolorstyle+xml"/>
  <Override PartName="/xl/charts/style3.xml" ContentType="application/vnd.ms-office.chartstyle+xml"/>
  <Override PartName="/xl/charts/colors3.xml" ContentType="application/vnd.ms-office.chartcolorstyle+xml"/>
  <Override PartName="/xl/charts/style4.xml" ContentType="application/vnd.ms-office.chartstyle+xml"/>
  <Override PartName="/xl/charts/colors4.xml" ContentType="application/vnd.ms-office.chartcolorstyle+xml"/>
  <Override PartName="/xl/charts/style5.xml" ContentType="application/vnd.ms-office.chartstyle+xml"/>
  <Override PartName="/xl/charts/colors5.xml" ContentType="application/vnd.ms-office.chartcolorstyle+xml"/>
  <Override PartName="/xl/charts/style6.xml" ContentType="application/vnd.ms-office.chartstyle+xml"/>
  <Override PartName="/xl/charts/colors6.xml" ContentType="application/vnd.ms-office.chartcolorstyle+xml"/>
  <Override PartName="/xl/charts/style7.xml" ContentType="application/vnd.ms-office.chartstyle+xml"/>
  <Override PartName="/xl/charts/colors7.xml" ContentType="application/vnd.ms-office.chartcolorstyle+xml"/>
  <Override PartName="/xl/charts/style8.xml" ContentType="application/vnd.ms-office.chartstyle+xml"/>
  <Override PartName="/xl/charts/colors8.xml" ContentType="application/vnd.ms-office.chartcolorstyle+xml"/>
  <Override PartName="/xl/charts/style9.xml" ContentType="application/vnd.ms-office.chartstyle+xml"/>
  <Override PartName="/xl/charts/colors9.xml" ContentType="application/vnd.ms-office.chartcolorstyle+xml"/>
  <Override PartName="/xl/charts/style10.xml" ContentType="application/vnd.ms-office.chartstyle+xml"/>
  <Override PartName="/xl/charts/colors10.xml" ContentType="application/vnd.ms-office.chartcolorstyle+xml"/>
  <Override PartName="/xl/charts/style11.xml" ContentType="application/vnd.ms-office.chartstyle+xml"/>
  <Override PartName="/xl/charts/colors11.xml" ContentType="application/vnd.ms-office.chartcolorstyle+xml"/>
  <Override PartName="/xl/charts/style12.xml" ContentType="application/vnd.ms-office.chartstyle+xml"/>
  <Override PartName="/xl/charts/colors12.xml" ContentType="application/vnd.ms-office.chartcolorstyle+xml"/>
  <Override PartName="/xl/charts/style13.xml" ContentType="application/vnd.ms-office.chartstyle+xml"/>
  <Override PartName="/xl/charts/colors13.xml" ContentType="application/vnd.ms-office.chartcolorstyle+xml"/>
  <Override PartName="/xl/charts/style14.xml" ContentType="application/vnd.ms-office.chartstyle+xml"/>
  <Override PartName="/xl/charts/colors14.xml" ContentType="application/vnd.ms-office.chartcolorstyle+xml"/>
  <Override PartName="/xl/charts/style15.xml" ContentType="application/vnd.ms-office.chartstyle+xml"/>
  <Override PartName="/xl/charts/colors15.xml" ContentType="application/vnd.ms-office.chartcolorstyle+xml"/>
  <Override PartName="/xl/charts/style16.xml" ContentType="application/vnd.ms-office.chartstyle+xml"/>
  <Override PartName="/xl/charts/colors16.xml" ContentType="application/vnd.ms-office.chartcolorstyle+xml"/>
  <Override PartName="/xl/charts/style17.xml" ContentType="application/vnd.ms-office.chartstyle+xml"/>
  <Override PartName="/xl/charts/colors17.xml" ContentType="application/vnd.ms-office.chartcolorstyle+xml"/>
  <Override PartName="/xl/charts/style18.xml" ContentType="application/vnd.ms-office.chartstyle+xml"/>
  <Override PartName="/xl/charts/colors18.xml" ContentType="application/vnd.ms-office.chartcolorstyle+xml"/>
  <Override PartName="/xl/charts/style19.xml" ContentType="application/vnd.ms-office.chartstyle+xml"/>
  <Override PartName="/xl/charts/colors19.xml" ContentType="application/vnd.ms-office.chartcolorstyle+xml"/>
  <Override PartName="/xl/charts/style20.xml" ContentType="application/vnd.ms-office.chartstyle+xml"/>
  <Override PartName="/xl/charts/colors20.xml" ContentType="application/vnd.ms-office.chartcolorstyle+xml"/>
  <Override PartName="/xl/charts/style21.xml" ContentType="application/vnd.ms-office.chartstyle+xml"/>
  <Override PartName="/xl/charts/colors21.xml" ContentType="application/vnd.ms-office.chartcolorstyle+xml"/>
  <Override PartName="/xl/charts/style22.xml" ContentType="application/vnd.ms-office.chartstyle+xml"/>
  <Override PartName="/xl/charts/colors22.xml" ContentType="application/vnd.ms-office.chartcolorstyle+xml"/>
  <Override PartName="/xl/charts/style23.xml" ContentType="application/vnd.ms-office.chartstyle+xml"/>
  <Override PartName="/xl/charts/colors23.xml" ContentType="application/vnd.ms-office.chartcolorstyle+xml"/>
  <Override PartName="/xl/charts/style24.xml" ContentType="application/vnd.ms-office.chartstyle+xml"/>
  <Override PartName="/xl/charts/colors24.xml" ContentType="application/vnd.ms-office.chartcolorstyle+xml"/>
  <Override PartName="/xl/charts/style25.xml" ContentType="application/vnd.ms-office.chartstyle+xml"/>
  <Override PartName="/xl/charts/colors25.xml" ContentType="application/vnd.ms-office.chartcolorstyle+xml"/>
  <Override PartName="/xl/charts/style26.xml" ContentType="application/vnd.ms-office.chartstyle+xml"/>
  <Override PartName="/xl/charts/colors26.xml" ContentType="application/vnd.ms-office.chartcolorstyle+xml"/>
  <Override PartName="/xl/charts/style27.xml" ContentType="application/vnd.ms-office.chartstyle+xml"/>
  <Override PartName="/xl/charts/colors27.xml" ContentType="application/vnd.ms-office.chartcolorstyle+xml"/>
  <Override PartName="/xl/charts/style28.xml" ContentType="application/vnd.ms-office.chartstyle+xml"/>
  <Override PartName="/xl/charts/colors28.xml" ContentType="application/vnd.ms-office.chartcolorstyle+xml"/>
  <Override PartName="/xl/charts/style29.xml" ContentType="application/vnd.ms-office.chartstyle+xml"/>
  <Override PartName="/xl/charts/colors29.xml" ContentType="application/vnd.ms-office.chartcolorstyle+xml"/>
  <Override PartName="/xl/charts/style30.xml" ContentType="application/vnd.ms-office.chartstyle+xml"/>
  <Override PartName="/xl/charts/colors30.xml" ContentType="application/vnd.ms-office.chartcolorstyle+xml"/>
  <Override PartName="/xl/charts/style31.xml" ContentType="application/vnd.ms-office.chartstyle+xml"/>
  <Override PartName="/xl/charts/colors31.xml" ContentType="application/vnd.ms-office.chartcolorstyle+xml"/>
  <Override PartName="/xl/charts/style32.xml" ContentType="application/vnd.ms-office.chartstyle+xml"/>
  <Override PartName="/xl/charts/colors32.xml" ContentType="application/vnd.ms-office.chartcolorstyle+xml"/>
  <Override PartName="/xl/charts/style33.xml" ContentType="application/vnd.ms-office.chartstyle+xml"/>
  <Override PartName="/xl/charts/colors33.xml" ContentType="application/vnd.ms-office.chartcolorstyle+xml"/>
  <Override PartName="/xl/charts/style34.xml" ContentType="application/vnd.ms-office.chartstyle+xml"/>
  <Override PartName="/xl/charts/colors34.xml" ContentType="application/vnd.ms-office.chartcolorstyle+xml"/>
  <Override PartName="/xl/charts/style35.xml" ContentType="application/vnd.ms-office.chartstyle+xml"/>
  <Override PartName="/xl/charts/colors35.xml" ContentType="application/vnd.ms-office.chartcolorstyle+xml"/>
  <Override PartName="/xl/charts/style36.xml" ContentType="application/vnd.ms-office.chartstyle+xml"/>
  <Override PartName="/xl/charts/colors36.xml" ContentType="application/vnd.ms-office.chartcolorstyle+xml"/>
  <Override PartName="/xl/charts/style37.xml" ContentType="application/vnd.ms-office.chartstyle+xml"/>
  <Override PartName="/xl/charts/colors37.xml" ContentType="application/vnd.ms-office.chartcolorstyle+xml"/>
  <Override PartName="/xl/charts/style38.xml" ContentType="application/vnd.ms-office.chartstyle+xml"/>
  <Override PartName="/xl/charts/colors38.xml" ContentType="application/vnd.ms-office.chartcolorstyle+xml"/>
  <Override PartName="/xl/charts/style39.xml" ContentType="application/vnd.ms-office.chartstyle+xml"/>
  <Override PartName="/xl/charts/colors39.xml" ContentType="application/vnd.ms-office.chartcolorstyle+xml"/>
  <Override PartName="/xl/charts/style40.xml" ContentType="application/vnd.ms-office.chartstyle+xml"/>
  <Override PartName="/xl/charts/colors40.xml" ContentType="application/vnd.ms-office.chartcolorstyle+xml"/>
  <Override PartName="/xl/charts/style41.xml" ContentType="application/vnd.ms-office.chartstyle+xml"/>
  <Override PartName="/xl/charts/colors41.xml" ContentType="application/vnd.ms-office.chartcolorstyle+xml"/>
  <Override PartName="/xl/charts/style42.xml" ContentType="application/vnd.ms-office.chartstyle+xml"/>
  <Override PartName="/xl/charts/colors42.xml" ContentType="application/vnd.ms-office.chartcolorstyle+xml"/>
  <Override PartName="/xl/charts/style43.xml" ContentType="application/vnd.ms-office.chartstyle+xml"/>
  <Override PartName="/xl/charts/colors43.xml" ContentType="application/vnd.ms-office.chartcolorstyle+xml"/>
  <Override PartName="/xl/charts/style44.xml" ContentType="application/vnd.ms-office.chartstyle+xml"/>
  <Override PartName="/xl/charts/colors44.xml" ContentType="application/vnd.ms-office.chartcolorstyle+xml"/>
  <Override PartName="/xl/charts/style45.xml" ContentType="application/vnd.ms-office.chartstyle+xml"/>
  <Override PartName="/xl/charts/colors45.xml" ContentType="application/vnd.ms-office.chartcolorstyle+xml"/>
  <Override PartName="/xl/charts/style46.xml" ContentType="application/vnd.ms-office.chartstyle+xml"/>
  <Override PartName="/xl/charts/colors46.xml" ContentType="application/vnd.ms-office.chartcolorstyle+xml"/>
  <Override PartName="/xl/charts/style47.xml" ContentType="application/vnd.ms-office.chartstyle+xml"/>
  <Override PartName="/xl/charts/colors47.xml" ContentType="application/vnd.ms-office.chartcolorstyle+xml"/>
  <Override PartName="/xl/charts/style48.xml" ContentType="application/vnd.ms-office.chartstyle+xml"/>
  <Override PartName="/xl/charts/colors48.xml" ContentType="application/vnd.ms-office.chartcolorstyle+xml"/>
  <Override PartName="/xl/charts/style49.xml" ContentType="application/vnd.ms-office.chartstyle+xml"/>
  <Override PartName="/xl/charts/colors49.xml" ContentType="application/vnd.ms-office.chartcolorstyle+xml"/>
  <Override PartName="/xl/charts/style50.xml" ContentType="application/vnd.ms-office.chartstyle+xml"/>
  <Override PartName="/xl/charts/colors50.xml" ContentType="application/vnd.ms-office.chartcolorstyle+xml"/>
  <Override PartName="/xl/charts/style51.xml" ContentType="application/vnd.ms-office.chartstyle+xml"/>
  <Override PartName="/xl/charts/colors51.xml" ContentType="application/vnd.ms-office.chartcolorstyle+xml"/>
  <Override PartName="/xl/charts/style52.xml" ContentType="application/vnd.ms-office.chartstyle+xml"/>
  <Override PartName="/xl/charts/colors52.xml" ContentType="application/vnd.ms-office.chartcolorstyle+xml"/>
  <Override PartName="/xl/charts/style53.xml" ContentType="application/vnd.ms-office.chartstyle+xml"/>
  <Override PartName="/xl/charts/colors53.xml" ContentType="application/vnd.ms-office.chartcolorstyle+xml"/>
  <Override PartName="/xl/charts/style54.xml" ContentType="application/vnd.ms-office.chartstyle+xml"/>
  <Override PartName="/xl/charts/colors54.xml" ContentType="application/vnd.ms-office.chartcolorstyle+xml"/>
  <Override PartName="/xl/charts/style55.xml" ContentType="application/vnd.ms-office.chartstyle+xml"/>
  <Override PartName="/xl/charts/colors55.xml" ContentType="application/vnd.ms-office.chartcolorstyle+xml"/>
  <Override PartName="/xl/charts/style56.xml" ContentType="application/vnd.ms-office.chartstyle+xml"/>
  <Override PartName="/xl/charts/colors56.xml" ContentType="application/vnd.ms-office.chartcolorstyle+xml"/>
  <Override PartName="/xl/charts/style57.xml" ContentType="application/vnd.ms-office.chartstyle+xml"/>
  <Override PartName="/xl/charts/colors57.xml" ContentType="application/vnd.ms-office.chartcolorstyle+xml"/>
  <Override PartName="/xl/charts/style58.xml" ContentType="application/vnd.ms-office.chartstyle+xml"/>
  <Override PartName="/xl/charts/colors58.xml" ContentType="application/vnd.ms-office.chartcolorstyle+xml"/>
  <Override PartName="/xl/charts/style59.xml" ContentType="application/vnd.ms-office.chartstyle+xml"/>
  <Override PartName="/xl/charts/colors59.xml" ContentType="application/vnd.ms-office.chartcolorstyle+xml"/>
  <Override PartName="/xl/charts/style60.xml" ContentType="application/vnd.ms-office.chartstyle+xml"/>
  <Override PartName="/xl/charts/colors60.xml" ContentType="application/vnd.ms-office.chartcolorstyle+xml"/>
  <Override PartName="/xl/charts/style61.xml" ContentType="application/vnd.ms-office.chartstyle+xml"/>
  <Override PartName="/xl/charts/colors61.xml" ContentType="application/vnd.ms-office.chartcolorstyle+xml"/>
  <Override PartName="/xl/charts/style62.xml" ContentType="application/vnd.ms-office.chartstyle+xml"/>
  <Override PartName="/xl/charts/colors62.xml" ContentType="application/vnd.ms-office.chartcolorstyle+xml"/>
  <Override PartName="/xl/charts/style63.xml" ContentType="application/vnd.ms-office.chartstyle+xml"/>
  <Override PartName="/xl/charts/colors63.xml" ContentType="application/vnd.ms-office.chartcolorstyle+xml"/>
  <Override PartName="/xl/charts/style64.xml" ContentType="application/vnd.ms-office.chartstyle+xml"/>
  <Override PartName="/xl/charts/colors64.xml" ContentType="application/vnd.ms-office.chartcolorstyle+xml"/>
  <Override PartName="/xl/charts/style65.xml" ContentType="application/vnd.ms-office.chartstyle+xml"/>
  <Override PartName="/xl/charts/colors65.xml" ContentType="application/vnd.ms-office.chartcolorstyle+xml"/>
  <Override PartName="/xl/charts/style66.xml" ContentType="application/vnd.ms-office.chartstyle+xml"/>
  <Override PartName="/xl/charts/colors66.xml" ContentType="application/vnd.ms-office.chartcolorstyle+xml"/>
  <Override PartName="/xl/charts/style67.xml" ContentType="application/vnd.ms-office.chartstyle+xml"/>
  <Override PartName="/xl/charts/colors67.xml" ContentType="application/vnd.ms-office.chartcolorstyle+xml"/>
  <Override PartName="/xl/charts/style68.xml" ContentType="application/vnd.ms-office.chartstyle+xml"/>
  <Override PartName="/xl/charts/colors68.xml" ContentType="application/vnd.ms-office.chartcolorstyle+xml"/>
  <Override PartName="/xl/charts/style69.xml" ContentType="application/vnd.ms-office.chartstyle+xml"/>
  <Override PartName="/xl/charts/colors69.xml" ContentType="application/vnd.ms-office.chartcolorstyle+xml"/>
  <Override PartName="/xl/charts/style70.xml" ContentType="application/vnd.ms-office.chartstyle+xml"/>
  <Override PartName="/xl/charts/colors70.xml" ContentType="application/vnd.ms-office.chartcolorstyle+xml"/>
  <Override PartName="/xl/charts/style71.xml" ContentType="application/vnd.ms-office.chartstyle+xml"/>
  <Override PartName="/xl/charts/colors71.xml" ContentType="application/vnd.ms-office.chartcolorstyle+xml"/>
  <Override PartName="/xl/charts/style72.xml" ContentType="application/vnd.ms-office.chartstyle+xml"/>
  <Override PartName="/xl/charts/colors72.xml" ContentType="application/vnd.ms-office.chartcolorstyle+xml"/>
  <Override PartName="/xl/charts/style73.xml" ContentType="application/vnd.ms-office.chartstyle+xml"/>
  <Override PartName="/xl/charts/colors73.xml" ContentType="application/vnd.ms-office.chartcolorstyle+xml"/>
  <Override PartName="/xl/charts/style74.xml" ContentType="application/vnd.ms-office.chartstyle+xml"/>
  <Override PartName="/xl/charts/colors74.xml" ContentType="application/vnd.ms-office.chartcolorstyle+xml"/>
  <Override PartName="/xl/charts/style75.xml" ContentType="application/vnd.ms-office.chartstyle+xml"/>
  <Override PartName="/xl/charts/colors75.xml" ContentType="application/vnd.ms-office.chartcolorstyle+xml"/>
  <Override PartName="/xl/charts/style76.xml" ContentType="application/vnd.ms-office.chartstyle+xml"/>
  <Override PartName="/xl/charts/colors76.xml" ContentType="application/vnd.ms-office.chartcolorstyle+xml"/>
  <Override PartName="/xl/charts/style77.xml" ContentType="application/vnd.ms-office.chartstyle+xml"/>
  <Override PartName="/xl/charts/colors77.xml" ContentType="application/vnd.ms-office.chartcolorstyle+xml"/>
  <Override PartName="/xl/charts/style78.xml" ContentType="application/vnd.ms-office.chartstyle+xml"/>
  <Override PartName="/xl/charts/colors78.xml" ContentType="application/vnd.ms-office.chartcolorstyle+xml"/>
  <Override PartName="/xl/charts/style79.xml" ContentType="application/vnd.ms-office.chartstyle+xml"/>
  <Override PartName="/xl/charts/colors79.xml" ContentType="application/vnd.ms-office.chartcolorstyle+xml"/>
  <Override PartName="/xl/charts/style80.xml" ContentType="application/vnd.ms-office.chartstyle+xml"/>
  <Override PartName="/xl/charts/colors80.xml" ContentType="application/vnd.ms-office.chartcolorstyle+xml"/>
  <Override PartName="/xl/charts/style81.xml" ContentType="application/vnd.ms-office.chartstyle+xml"/>
  <Override PartName="/xl/charts/colors81.xml" ContentType="application/vnd.ms-office.chartcolorstyle+xml"/>
  <Override PartName="/xl/charts/style82.xml" ContentType="application/vnd.ms-office.chartstyle+xml"/>
  <Override PartName="/xl/charts/colors82.xml" ContentType="application/vnd.ms-office.chartcolorstyle+xml"/>
  <Override PartName="/xl/charts/style83.xml" ContentType="application/vnd.ms-office.chartstyle+xml"/>
  <Override PartName="/xl/charts/colors83.xml" ContentType="application/vnd.ms-office.chartcolorstyle+xml"/>
  <Override PartName="/xl/charts/style84.xml" ContentType="application/vnd.ms-office.chartstyle+xml"/>
  <Override PartName="/xl/charts/colors84.xml" ContentType="application/vnd.ms-office.chartcolorstyle+xml"/>
  <Override PartName="/xl/charts/style85.xml" ContentType="application/vnd.ms-office.chartstyle+xml"/>
  <Override PartName="/xl/charts/colors85.xml" ContentType="application/vnd.ms-office.chartcolorstyle+xml"/>
  <Override PartName="/xl/charts/style86.xml" ContentType="application/vnd.ms-office.chartstyle+xml"/>
  <Override PartName="/xl/charts/colors86.xml" ContentType="application/vnd.ms-office.chartcolorstyle+xml"/>
  <Override PartName="/xl/charts/style87.xml" ContentType="application/vnd.ms-office.chartstyle+xml"/>
  <Override PartName="/xl/charts/colors87.xml" ContentType="application/vnd.ms-office.chartcolorstyle+xml"/>
  <Override PartName="/xl/charts/style88.xml" ContentType="application/vnd.ms-office.chartstyle+xml"/>
  <Override PartName="/xl/charts/colors88.xml" ContentType="application/vnd.ms-office.chartcolorstyle+xml"/>
  <Override PartName="/xl/charts/style89.xml" ContentType="application/vnd.ms-office.chartstyle+xml"/>
  <Override PartName="/xl/charts/colors89.xml" ContentType="application/vnd.ms-office.chartcolorstyle+xml"/>
  <Override PartName="/xl/charts/style90.xml" ContentType="application/vnd.ms-office.chartstyle+xml"/>
  <Override PartName="/xl/charts/colors90.xml" ContentType="application/vnd.ms-office.chartcolorstyle+xml"/>
  <Override PartName="/xl/charts/style91.xml" ContentType="application/vnd.ms-office.chartstyle+xml"/>
  <Override PartName="/xl/charts/colors91.xml" ContentType="application/vnd.ms-office.chartcolorstyle+xml"/>
  <Override PartName="/xl/charts/style92.xml" ContentType="application/vnd.ms-office.chartstyle+xml"/>
  <Override PartName="/xl/charts/colors92.xml" ContentType="application/vnd.ms-office.chartcolorstyle+xml"/>
  <Override PartName="/xl/charts/style93.xml" ContentType="application/vnd.ms-office.chartstyle+xml"/>
  <Override PartName="/xl/charts/colors93.xml" ContentType="application/vnd.ms-office.chartcolorstyle+xml"/>
  <Override PartName="/xl/charts/style94.xml" ContentType="application/vnd.ms-office.chartstyle+xml"/>
  <Override PartName="/xl/charts/colors94.xml" ContentType="application/vnd.ms-office.chartcolorstyle+xml"/>
  <Override PartName="/xl/charts/style95.xml" ContentType="application/vnd.ms-office.chartstyle+xml"/>
  <Override PartName="/xl/charts/colors95.xml" ContentType="application/vnd.ms-office.chartcolorstyle+xml"/>
  <Override PartName="/xl/charts/style96.xml" ContentType="application/vnd.ms-office.chartstyle+xml"/>
  <Override PartName="/xl/charts/colors96.xml" ContentType="application/vnd.ms-office.chartcolorstyle+xml"/>
  <Override PartName="/xl/charts/style97.xml" ContentType="application/vnd.ms-office.chartstyle+xml"/>
  <Override PartName="/xl/charts/colors97.xml" ContentType="application/vnd.ms-office.chartcolorstyle+xml"/>
  <Override PartName="/xl/charts/style98.xml" ContentType="application/vnd.ms-office.chartstyle+xml"/>
  <Override PartName="/xl/charts/colors98.xml" ContentType="application/vnd.ms-office.chartcolorstyle+xml"/>
  <Override PartName="/xl/charts/style99.xml" ContentType="application/vnd.ms-office.chartstyle+xml"/>
  <Override PartName="/xl/charts/colors99.xml" ContentType="application/vnd.ms-office.chartcolorstyle+xml"/>
  <Override PartName="/xl/charts/style100.xml" ContentType="application/vnd.ms-office.chartstyle+xml"/>
  <Override PartName="/xl/charts/colors100.xml" ContentType="application/vnd.ms-office.chartcolorstyle+xml"/>
  <Override PartName="/xl/charts/style101.xml" ContentType="application/vnd.ms-office.chartstyle+xml"/>
  <Override PartName="/xl/charts/colors101.xml" ContentType="application/vnd.ms-office.chartcolorstyle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20225"/>
  <workbookPr autoCompressPictures="0"/>
  <bookViews>
    <workbookView xWindow="0" yWindow="0" windowWidth="25600" windowHeight="16060" tabRatio="820" activeTab="2"/>
  </bookViews>
  <sheets>
    <sheet name="INDICE" sheetId="9" r:id="rId1"/>
    <sheet name="Resumen DOMESTICO" sheetId="10" r:id="rId2"/>
    <sheet name="Resumen EXPORTACION" sheetId="11" r:id="rId3"/>
    <sheet name="Resumen TOTAL" sheetId="15" r:id="rId4"/>
    <sheet name="Resumen PRECIO TRASLADO" sheetId="13" r:id="rId5"/>
    <sheet name="Despacho por tipo" sheetId="1" r:id="rId6"/>
    <sheet name="Despacho por envase" sheetId="2" r:id="rId7"/>
    <sheet name="Despacho por color" sheetId="3" r:id="rId8"/>
    <sheet name="Despacho por variedad" sheetId="4" r:id="rId9"/>
    <sheet name="Exportación por tipo" sheetId="5" r:id="rId10"/>
    <sheet name="Exportación por envase" sheetId="6" r:id="rId11"/>
    <sheet name="Exportación por varietal" sheetId="7" r:id="rId12"/>
    <sheet name="Exportación por país" sheetId="8" r:id="rId13"/>
    <sheet name="Venta total por tipo" sheetId="14" r:id="rId14"/>
    <sheet name="Precio Vino de Traslado Color" sheetId="12" r:id="rId15"/>
  </sheets>
  <externalReferences>
    <externalReference r:id="rId16"/>
  </externalReferences>
  <calcPr calcId="140001" concurrentCalc="0"/>
  <extLst>
    <ext xmlns:mx="http://schemas.microsoft.com/office/mac/excel/2008/main" uri="{7523E5D3-25F3-A5E0-1632-64F254C22452}">
      <mx:ArchID Flags="2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61" i="1" l="1"/>
  <c r="H61" i="5"/>
  <c r="H61" i="14"/>
  <c r="H62" i="1"/>
  <c r="H62" i="5"/>
  <c r="H62" i="14"/>
  <c r="H63" i="1"/>
  <c r="H63" i="5"/>
  <c r="H63" i="14"/>
  <c r="H64" i="1"/>
  <c r="H64" i="5"/>
  <c r="H64" i="14"/>
  <c r="H65" i="1"/>
  <c r="H65" i="5"/>
  <c r="H65" i="14"/>
  <c r="H66" i="1"/>
  <c r="H66" i="5"/>
  <c r="H66" i="14"/>
  <c r="H67" i="1"/>
  <c r="H67" i="5"/>
  <c r="H67" i="14"/>
  <c r="G68" i="1"/>
  <c r="G68" i="5"/>
  <c r="G68" i="14"/>
  <c r="G69" i="1"/>
  <c r="G69" i="5"/>
  <c r="G69" i="14"/>
  <c r="G70" i="1"/>
  <c r="G70" i="5"/>
  <c r="G70" i="14"/>
  <c r="G71" i="1"/>
  <c r="G71" i="5"/>
  <c r="G71" i="14"/>
  <c r="G72" i="1"/>
  <c r="G72" i="5"/>
  <c r="G72" i="14"/>
  <c r="R67" i="14"/>
  <c r="C61" i="1"/>
  <c r="C61" i="5"/>
  <c r="C61" i="14"/>
  <c r="C62" i="1"/>
  <c r="C62" i="5"/>
  <c r="C62" i="14"/>
  <c r="C63" i="1"/>
  <c r="C63" i="5"/>
  <c r="C63" i="14"/>
  <c r="C64" i="1"/>
  <c r="C64" i="5"/>
  <c r="C64" i="14"/>
  <c r="C65" i="1"/>
  <c r="C65" i="5"/>
  <c r="C65" i="14"/>
  <c r="C66" i="1"/>
  <c r="C66" i="5"/>
  <c r="C66" i="14"/>
  <c r="C67" i="1"/>
  <c r="C67" i="5"/>
  <c r="C67" i="14"/>
  <c r="B68" i="1"/>
  <c r="B68" i="5"/>
  <c r="B68" i="14"/>
  <c r="B69" i="1"/>
  <c r="B69" i="5"/>
  <c r="B69" i="14"/>
  <c r="B70" i="1"/>
  <c r="B70" i="5"/>
  <c r="B70" i="14"/>
  <c r="B71" i="1"/>
  <c r="B71" i="5"/>
  <c r="B71" i="14"/>
  <c r="B72" i="1"/>
  <c r="B72" i="5"/>
  <c r="B72" i="14"/>
  <c r="M67" i="14"/>
  <c r="T67" i="14"/>
  <c r="H43" i="1"/>
  <c r="H43" i="5"/>
  <c r="H43" i="14"/>
  <c r="H44" i="1"/>
  <c r="H44" i="5"/>
  <c r="H44" i="14"/>
  <c r="H45" i="1"/>
  <c r="H45" i="5"/>
  <c r="H45" i="14"/>
  <c r="H46" i="1"/>
  <c r="H46" i="5"/>
  <c r="H46" i="14"/>
  <c r="H47" i="1"/>
  <c r="H47" i="5"/>
  <c r="H47" i="14"/>
  <c r="H48" i="1"/>
  <c r="H48" i="5"/>
  <c r="H48" i="14"/>
  <c r="H49" i="1"/>
  <c r="H49" i="5"/>
  <c r="H49" i="14"/>
  <c r="G50" i="1"/>
  <c r="G50" i="5"/>
  <c r="G50" i="14"/>
  <c r="G51" i="1"/>
  <c r="G51" i="5"/>
  <c r="G51" i="14"/>
  <c r="G52" i="1"/>
  <c r="G52" i="5"/>
  <c r="G52" i="14"/>
  <c r="G53" i="1"/>
  <c r="G53" i="5"/>
  <c r="G53" i="14"/>
  <c r="G54" i="1"/>
  <c r="G54" i="5"/>
  <c r="G54" i="14"/>
  <c r="R49" i="14"/>
  <c r="C43" i="1"/>
  <c r="C43" i="5"/>
  <c r="C43" i="14"/>
  <c r="C44" i="1"/>
  <c r="C44" i="5"/>
  <c r="C44" i="14"/>
  <c r="C45" i="1"/>
  <c r="C45" i="5"/>
  <c r="C45" i="14"/>
  <c r="C46" i="1"/>
  <c r="C46" i="5"/>
  <c r="C46" i="14"/>
  <c r="C47" i="1"/>
  <c r="C47" i="5"/>
  <c r="C47" i="14"/>
  <c r="C48" i="1"/>
  <c r="C48" i="5"/>
  <c r="C48" i="14"/>
  <c r="C49" i="1"/>
  <c r="C49" i="5"/>
  <c r="C49" i="14"/>
  <c r="B50" i="1"/>
  <c r="B50" i="5"/>
  <c r="B50" i="14"/>
  <c r="B51" i="1"/>
  <c r="B51" i="5"/>
  <c r="B51" i="14"/>
  <c r="B52" i="1"/>
  <c r="B52" i="5"/>
  <c r="B52" i="14"/>
  <c r="B53" i="1"/>
  <c r="B53" i="5"/>
  <c r="B53" i="14"/>
  <c r="B54" i="1"/>
  <c r="B54" i="5"/>
  <c r="B54" i="14"/>
  <c r="M49" i="14"/>
  <c r="T49" i="14"/>
  <c r="H25" i="1"/>
  <c r="H25" i="5"/>
  <c r="H25" i="14"/>
  <c r="H26" i="1"/>
  <c r="H26" i="5"/>
  <c r="H26" i="14"/>
  <c r="H27" i="1"/>
  <c r="H27" i="5"/>
  <c r="H27" i="14"/>
  <c r="H28" i="1"/>
  <c r="H28" i="5"/>
  <c r="H28" i="14"/>
  <c r="H29" i="1"/>
  <c r="H29" i="5"/>
  <c r="H29" i="14"/>
  <c r="H30" i="1"/>
  <c r="H30" i="5"/>
  <c r="H30" i="14"/>
  <c r="H31" i="1"/>
  <c r="H31" i="5"/>
  <c r="H31" i="14"/>
  <c r="G32" i="1"/>
  <c r="G32" i="5"/>
  <c r="G32" i="14"/>
  <c r="G33" i="1"/>
  <c r="G33" i="5"/>
  <c r="G33" i="14"/>
  <c r="G34" i="1"/>
  <c r="G34" i="5"/>
  <c r="G34" i="14"/>
  <c r="G35" i="1"/>
  <c r="G35" i="5"/>
  <c r="G35" i="14"/>
  <c r="G36" i="1"/>
  <c r="G36" i="5"/>
  <c r="G36" i="14"/>
  <c r="R31" i="14"/>
  <c r="C25" i="1"/>
  <c r="C25" i="5"/>
  <c r="C25" i="14"/>
  <c r="C26" i="1"/>
  <c r="C26" i="5"/>
  <c r="C26" i="14"/>
  <c r="C27" i="1"/>
  <c r="C27" i="5"/>
  <c r="C27" i="14"/>
  <c r="C28" i="1"/>
  <c r="C28" i="5"/>
  <c r="C28" i="14"/>
  <c r="C29" i="1"/>
  <c r="C29" i="5"/>
  <c r="C29" i="14"/>
  <c r="C30" i="1"/>
  <c r="C30" i="5"/>
  <c r="C30" i="14"/>
  <c r="C31" i="1"/>
  <c r="C31" i="5"/>
  <c r="C31" i="14"/>
  <c r="B32" i="1"/>
  <c r="B32" i="5"/>
  <c r="B32" i="14"/>
  <c r="B33" i="1"/>
  <c r="B33" i="5"/>
  <c r="B33" i="14"/>
  <c r="B34" i="1"/>
  <c r="B34" i="5"/>
  <c r="B34" i="14"/>
  <c r="B35" i="1"/>
  <c r="B35" i="5"/>
  <c r="B35" i="14"/>
  <c r="B36" i="1"/>
  <c r="B36" i="5"/>
  <c r="B36" i="14"/>
  <c r="M31" i="14"/>
  <c r="T31" i="14"/>
  <c r="H7" i="1"/>
  <c r="H7" i="5"/>
  <c r="H7" i="14"/>
  <c r="H8" i="1"/>
  <c r="H8" i="5"/>
  <c r="H8" i="14"/>
  <c r="H9" i="1"/>
  <c r="H9" i="5"/>
  <c r="H9" i="14"/>
  <c r="H10" i="1"/>
  <c r="H10" i="5"/>
  <c r="H10" i="14"/>
  <c r="H11" i="1"/>
  <c r="H11" i="5"/>
  <c r="H11" i="14"/>
  <c r="H12" i="1"/>
  <c r="H12" i="5"/>
  <c r="H12" i="14"/>
  <c r="H13" i="1"/>
  <c r="H13" i="5"/>
  <c r="H13" i="14"/>
  <c r="G14" i="1"/>
  <c r="G14" i="5"/>
  <c r="G14" i="14"/>
  <c r="G15" i="1"/>
  <c r="G15" i="5"/>
  <c r="G15" i="14"/>
  <c r="G16" i="1"/>
  <c r="G16" i="5"/>
  <c r="G16" i="14"/>
  <c r="G17" i="1"/>
  <c r="G17" i="5"/>
  <c r="G17" i="14"/>
  <c r="G18" i="1"/>
  <c r="G18" i="5"/>
  <c r="G18" i="14"/>
  <c r="R13" i="14"/>
  <c r="G7" i="1"/>
  <c r="G7" i="5"/>
  <c r="G7" i="14"/>
  <c r="G8" i="1"/>
  <c r="G8" i="5"/>
  <c r="G8" i="14"/>
  <c r="G9" i="1"/>
  <c r="G9" i="5"/>
  <c r="G9" i="14"/>
  <c r="G10" i="1"/>
  <c r="G10" i="5"/>
  <c r="G10" i="14"/>
  <c r="G11" i="1"/>
  <c r="G11" i="5"/>
  <c r="G11" i="14"/>
  <c r="G12" i="1"/>
  <c r="G12" i="5"/>
  <c r="G12" i="14"/>
  <c r="G13" i="1"/>
  <c r="G13" i="5"/>
  <c r="G13" i="14"/>
  <c r="F14" i="1"/>
  <c r="F14" i="5"/>
  <c r="F14" i="14"/>
  <c r="F15" i="1"/>
  <c r="F15" i="5"/>
  <c r="F15" i="14"/>
  <c r="F16" i="1"/>
  <c r="F16" i="5"/>
  <c r="F16" i="14"/>
  <c r="F17" i="1"/>
  <c r="F17" i="5"/>
  <c r="F17" i="14"/>
  <c r="F18" i="1"/>
  <c r="F18" i="5"/>
  <c r="F18" i="14"/>
  <c r="Q13" i="14"/>
  <c r="S13" i="14"/>
  <c r="C7" i="1"/>
  <c r="C7" i="5"/>
  <c r="C7" i="14"/>
  <c r="C8" i="1"/>
  <c r="C8" i="5"/>
  <c r="C8" i="14"/>
  <c r="C9" i="1"/>
  <c r="C9" i="5"/>
  <c r="C9" i="14"/>
  <c r="C10" i="1"/>
  <c r="C10" i="5"/>
  <c r="C10" i="14"/>
  <c r="C11" i="1"/>
  <c r="C11" i="5"/>
  <c r="C11" i="14"/>
  <c r="C12" i="1"/>
  <c r="C12" i="5"/>
  <c r="C12" i="14"/>
  <c r="C13" i="1"/>
  <c r="C13" i="5"/>
  <c r="C13" i="14"/>
  <c r="B14" i="1"/>
  <c r="B14" i="5"/>
  <c r="B14" i="14"/>
  <c r="B15" i="1"/>
  <c r="B15" i="5"/>
  <c r="B15" i="14"/>
  <c r="B16" i="1"/>
  <c r="B16" i="5"/>
  <c r="B16" i="14"/>
  <c r="B17" i="1"/>
  <c r="B17" i="5"/>
  <c r="B17" i="14"/>
  <c r="B18" i="1"/>
  <c r="B18" i="5"/>
  <c r="B18" i="14"/>
  <c r="M13" i="14"/>
  <c r="T13" i="14"/>
  <c r="G67" i="1"/>
  <c r="G67" i="5"/>
  <c r="G67" i="14"/>
  <c r="I67" i="14"/>
  <c r="G49" i="1"/>
  <c r="G49" i="5"/>
  <c r="G49" i="14"/>
  <c r="I49" i="14"/>
  <c r="G31" i="1"/>
  <c r="G31" i="5"/>
  <c r="G31" i="14"/>
  <c r="I31" i="14"/>
  <c r="I13" i="14"/>
  <c r="H151" i="4"/>
  <c r="H152" i="4"/>
  <c r="H153" i="4"/>
  <c r="H154" i="4"/>
  <c r="H155" i="4"/>
  <c r="H156" i="4"/>
  <c r="G157" i="4"/>
  <c r="G158" i="4"/>
  <c r="G159" i="4"/>
  <c r="G160" i="4"/>
  <c r="G161" i="4"/>
  <c r="G162" i="4"/>
  <c r="R156" i="4"/>
  <c r="C151" i="4"/>
  <c r="C152" i="4"/>
  <c r="C153" i="4"/>
  <c r="C154" i="4"/>
  <c r="C155" i="4"/>
  <c r="C156" i="4"/>
  <c r="B157" i="4"/>
  <c r="B158" i="4"/>
  <c r="B159" i="4"/>
  <c r="B160" i="4"/>
  <c r="B161" i="4"/>
  <c r="B162" i="4"/>
  <c r="M156" i="4"/>
  <c r="T156" i="4"/>
  <c r="H133" i="4"/>
  <c r="H134" i="4"/>
  <c r="H135" i="4"/>
  <c r="H136" i="4"/>
  <c r="H137" i="4"/>
  <c r="H138" i="4"/>
  <c r="G139" i="4"/>
  <c r="G140" i="4"/>
  <c r="G141" i="4"/>
  <c r="G142" i="4"/>
  <c r="G143" i="4"/>
  <c r="G144" i="4"/>
  <c r="R138" i="4"/>
  <c r="C133" i="4"/>
  <c r="C134" i="4"/>
  <c r="C135" i="4"/>
  <c r="C136" i="4"/>
  <c r="C137" i="4"/>
  <c r="C138" i="4"/>
  <c r="B139" i="4"/>
  <c r="B140" i="4"/>
  <c r="B141" i="4"/>
  <c r="B142" i="4"/>
  <c r="B143" i="4"/>
  <c r="B144" i="4"/>
  <c r="M138" i="4"/>
  <c r="T138" i="4"/>
  <c r="H115" i="4"/>
  <c r="H116" i="4"/>
  <c r="H117" i="4"/>
  <c r="H118" i="4"/>
  <c r="H119" i="4"/>
  <c r="H120" i="4"/>
  <c r="G121" i="4"/>
  <c r="G122" i="4"/>
  <c r="G123" i="4"/>
  <c r="G124" i="4"/>
  <c r="G125" i="4"/>
  <c r="G126" i="4"/>
  <c r="R120" i="4"/>
  <c r="C115" i="4"/>
  <c r="C116" i="4"/>
  <c r="C117" i="4"/>
  <c r="C118" i="4"/>
  <c r="C119" i="4"/>
  <c r="C120" i="4"/>
  <c r="B121" i="4"/>
  <c r="B122" i="4"/>
  <c r="B123" i="4"/>
  <c r="B124" i="4"/>
  <c r="B125" i="4"/>
  <c r="B126" i="4"/>
  <c r="M120" i="4"/>
  <c r="T120" i="4"/>
  <c r="H97" i="4"/>
  <c r="H98" i="4"/>
  <c r="H99" i="4"/>
  <c r="H100" i="4"/>
  <c r="H101" i="4"/>
  <c r="H102" i="4"/>
  <c r="G103" i="4"/>
  <c r="G104" i="4"/>
  <c r="G105" i="4"/>
  <c r="G106" i="4"/>
  <c r="G107" i="4"/>
  <c r="G108" i="4"/>
  <c r="R102" i="4"/>
  <c r="C97" i="4"/>
  <c r="C98" i="4"/>
  <c r="C99" i="4"/>
  <c r="C100" i="4"/>
  <c r="C101" i="4"/>
  <c r="C102" i="4"/>
  <c r="B103" i="4"/>
  <c r="B104" i="4"/>
  <c r="B105" i="4"/>
  <c r="B106" i="4"/>
  <c r="B107" i="4"/>
  <c r="B108" i="4"/>
  <c r="M102" i="4"/>
  <c r="T102" i="4"/>
  <c r="H79" i="4"/>
  <c r="H80" i="4"/>
  <c r="H81" i="4"/>
  <c r="H82" i="4"/>
  <c r="H83" i="4"/>
  <c r="H84" i="4"/>
  <c r="G85" i="4"/>
  <c r="G86" i="4"/>
  <c r="G87" i="4"/>
  <c r="G88" i="4"/>
  <c r="G89" i="4"/>
  <c r="G90" i="4"/>
  <c r="R84" i="4"/>
  <c r="C79" i="4"/>
  <c r="C80" i="4"/>
  <c r="C81" i="4"/>
  <c r="C82" i="4"/>
  <c r="C83" i="4"/>
  <c r="C84" i="4"/>
  <c r="B85" i="4"/>
  <c r="B86" i="4"/>
  <c r="B87" i="4"/>
  <c r="B88" i="4"/>
  <c r="B89" i="4"/>
  <c r="B90" i="4"/>
  <c r="M84" i="4"/>
  <c r="T84" i="4"/>
  <c r="G79" i="4"/>
  <c r="G80" i="4"/>
  <c r="G81" i="4"/>
  <c r="G82" i="4"/>
  <c r="G83" i="4"/>
  <c r="G84" i="4"/>
  <c r="F85" i="4"/>
  <c r="F86" i="4"/>
  <c r="F87" i="4"/>
  <c r="F88" i="4"/>
  <c r="F89" i="4"/>
  <c r="F90" i="4"/>
  <c r="Q84" i="4"/>
  <c r="S84" i="4"/>
  <c r="H61" i="4"/>
  <c r="H62" i="4"/>
  <c r="H63" i="4"/>
  <c r="H64" i="4"/>
  <c r="H65" i="4"/>
  <c r="H66" i="4"/>
  <c r="G67" i="4"/>
  <c r="G68" i="4"/>
  <c r="G69" i="4"/>
  <c r="G70" i="4"/>
  <c r="G71" i="4"/>
  <c r="G72" i="4"/>
  <c r="R66" i="4"/>
  <c r="C61" i="4"/>
  <c r="C62" i="4"/>
  <c r="C63" i="4"/>
  <c r="C64" i="4"/>
  <c r="C65" i="4"/>
  <c r="C66" i="4"/>
  <c r="B67" i="4"/>
  <c r="B68" i="4"/>
  <c r="B69" i="4"/>
  <c r="B70" i="4"/>
  <c r="B71" i="4"/>
  <c r="B72" i="4"/>
  <c r="M66" i="4"/>
  <c r="T66" i="4"/>
  <c r="H43" i="4"/>
  <c r="H44" i="4"/>
  <c r="H45" i="4"/>
  <c r="H46" i="4"/>
  <c r="H47" i="4"/>
  <c r="H48" i="4"/>
  <c r="G49" i="4"/>
  <c r="G50" i="4"/>
  <c r="G51" i="4"/>
  <c r="G52" i="4"/>
  <c r="G53" i="4"/>
  <c r="G54" i="4"/>
  <c r="R48" i="4"/>
  <c r="C43" i="4"/>
  <c r="C44" i="4"/>
  <c r="C45" i="4"/>
  <c r="C46" i="4"/>
  <c r="C47" i="4"/>
  <c r="C48" i="4"/>
  <c r="B49" i="4"/>
  <c r="B50" i="4"/>
  <c r="B51" i="4"/>
  <c r="B52" i="4"/>
  <c r="B53" i="4"/>
  <c r="B54" i="4"/>
  <c r="M48" i="4"/>
  <c r="T48" i="4"/>
  <c r="H25" i="4"/>
  <c r="H26" i="4"/>
  <c r="H27" i="4"/>
  <c r="H28" i="4"/>
  <c r="H29" i="4"/>
  <c r="H30" i="4"/>
  <c r="G31" i="4"/>
  <c r="G32" i="4"/>
  <c r="G33" i="4"/>
  <c r="G34" i="4"/>
  <c r="G35" i="4"/>
  <c r="G36" i="4"/>
  <c r="R30" i="4"/>
  <c r="C25" i="4"/>
  <c r="C26" i="4"/>
  <c r="C27" i="4"/>
  <c r="C28" i="4"/>
  <c r="C29" i="4"/>
  <c r="C30" i="4"/>
  <c r="B31" i="4"/>
  <c r="B32" i="4"/>
  <c r="B33" i="4"/>
  <c r="B34" i="4"/>
  <c r="B35" i="4"/>
  <c r="B36" i="4"/>
  <c r="M30" i="4"/>
  <c r="T30" i="4"/>
  <c r="H7" i="4"/>
  <c r="H8" i="4"/>
  <c r="H9" i="4"/>
  <c r="H10" i="4"/>
  <c r="H11" i="4"/>
  <c r="H12" i="4"/>
  <c r="G13" i="4"/>
  <c r="G14" i="4"/>
  <c r="G15" i="4"/>
  <c r="G16" i="4"/>
  <c r="G17" i="4"/>
  <c r="G18" i="4"/>
  <c r="R12" i="4"/>
  <c r="G7" i="4"/>
  <c r="G8" i="4"/>
  <c r="G9" i="4"/>
  <c r="G10" i="4"/>
  <c r="G11" i="4"/>
  <c r="G12" i="4"/>
  <c r="F13" i="4"/>
  <c r="F14" i="4"/>
  <c r="F15" i="4"/>
  <c r="F16" i="4"/>
  <c r="F17" i="4"/>
  <c r="F18" i="4"/>
  <c r="Q12" i="4"/>
  <c r="S12" i="4"/>
  <c r="C7" i="4"/>
  <c r="C8" i="4"/>
  <c r="C9" i="4"/>
  <c r="C10" i="4"/>
  <c r="C11" i="4"/>
  <c r="C12" i="4"/>
  <c r="B13" i="4"/>
  <c r="B14" i="4"/>
  <c r="B15" i="4"/>
  <c r="B16" i="4"/>
  <c r="B17" i="4"/>
  <c r="B18" i="4"/>
  <c r="M12" i="4"/>
  <c r="T12" i="4"/>
  <c r="G156" i="4"/>
  <c r="I156" i="4"/>
  <c r="G138" i="4"/>
  <c r="I138" i="4"/>
  <c r="G120" i="4"/>
  <c r="I120" i="4"/>
  <c r="G102" i="4"/>
  <c r="I102" i="4"/>
  <c r="I84" i="4"/>
  <c r="G65" i="4"/>
  <c r="I65" i="4"/>
  <c r="G66" i="4"/>
  <c r="I66" i="4"/>
  <c r="G48" i="4"/>
  <c r="I48" i="4"/>
  <c r="G30" i="4"/>
  <c r="I30" i="4"/>
  <c r="I12" i="4"/>
  <c r="H151" i="3"/>
  <c r="H152" i="3"/>
  <c r="H153" i="3"/>
  <c r="H154" i="3"/>
  <c r="H155" i="3"/>
  <c r="H156" i="3"/>
  <c r="H157" i="3"/>
  <c r="G158" i="3"/>
  <c r="G159" i="3"/>
  <c r="G160" i="3"/>
  <c r="G161" i="3"/>
  <c r="G162" i="3"/>
  <c r="R157" i="3"/>
  <c r="C151" i="3"/>
  <c r="C152" i="3"/>
  <c r="C153" i="3"/>
  <c r="C154" i="3"/>
  <c r="C155" i="3"/>
  <c r="C156" i="3"/>
  <c r="C157" i="3"/>
  <c r="B158" i="3"/>
  <c r="B159" i="3"/>
  <c r="B160" i="3"/>
  <c r="B161" i="3"/>
  <c r="B162" i="3"/>
  <c r="M157" i="3"/>
  <c r="T157" i="3"/>
  <c r="H133" i="3"/>
  <c r="H134" i="3"/>
  <c r="H135" i="3"/>
  <c r="H136" i="3"/>
  <c r="H137" i="3"/>
  <c r="H138" i="3"/>
  <c r="H139" i="3"/>
  <c r="G140" i="3"/>
  <c r="G141" i="3"/>
  <c r="G142" i="3"/>
  <c r="G143" i="3"/>
  <c r="G144" i="3"/>
  <c r="R139" i="3"/>
  <c r="C133" i="3"/>
  <c r="C134" i="3"/>
  <c r="C135" i="3"/>
  <c r="C136" i="3"/>
  <c r="C137" i="3"/>
  <c r="C138" i="3"/>
  <c r="C139" i="3"/>
  <c r="B140" i="3"/>
  <c r="B141" i="3"/>
  <c r="B142" i="3"/>
  <c r="B143" i="3"/>
  <c r="B144" i="3"/>
  <c r="M139" i="3"/>
  <c r="T139" i="3"/>
  <c r="H115" i="3"/>
  <c r="H116" i="3"/>
  <c r="H117" i="3"/>
  <c r="H118" i="3"/>
  <c r="H119" i="3"/>
  <c r="H120" i="3"/>
  <c r="H121" i="3"/>
  <c r="G122" i="3"/>
  <c r="G123" i="3"/>
  <c r="G124" i="3"/>
  <c r="G125" i="3"/>
  <c r="G126" i="3"/>
  <c r="R121" i="3"/>
  <c r="C115" i="3"/>
  <c r="C116" i="3"/>
  <c r="C117" i="3"/>
  <c r="C118" i="3"/>
  <c r="C119" i="3"/>
  <c r="C120" i="3"/>
  <c r="C121" i="3"/>
  <c r="B122" i="3"/>
  <c r="B123" i="3"/>
  <c r="B124" i="3"/>
  <c r="B125" i="3"/>
  <c r="B126" i="3"/>
  <c r="M121" i="3"/>
  <c r="T121" i="3"/>
  <c r="H97" i="3"/>
  <c r="H98" i="3"/>
  <c r="H99" i="3"/>
  <c r="H100" i="3"/>
  <c r="H101" i="3"/>
  <c r="H102" i="3"/>
  <c r="H103" i="3"/>
  <c r="G104" i="3"/>
  <c r="G105" i="3"/>
  <c r="G106" i="3"/>
  <c r="G107" i="3"/>
  <c r="G108" i="3"/>
  <c r="R103" i="3"/>
  <c r="C97" i="3"/>
  <c r="C98" i="3"/>
  <c r="C99" i="3"/>
  <c r="C100" i="3"/>
  <c r="C101" i="3"/>
  <c r="C102" i="3"/>
  <c r="C103" i="3"/>
  <c r="B104" i="3"/>
  <c r="B105" i="3"/>
  <c r="B106" i="3"/>
  <c r="B107" i="3"/>
  <c r="B108" i="3"/>
  <c r="M103" i="3"/>
  <c r="T103" i="3"/>
  <c r="H79" i="3"/>
  <c r="H80" i="3"/>
  <c r="H81" i="3"/>
  <c r="H82" i="3"/>
  <c r="H83" i="3"/>
  <c r="H84" i="3"/>
  <c r="H85" i="3"/>
  <c r="G86" i="3"/>
  <c r="G87" i="3"/>
  <c r="G88" i="3"/>
  <c r="G89" i="3"/>
  <c r="G90" i="3"/>
  <c r="R85" i="3"/>
  <c r="C79" i="3"/>
  <c r="C80" i="3"/>
  <c r="C81" i="3"/>
  <c r="C82" i="3"/>
  <c r="C83" i="3"/>
  <c r="C84" i="3"/>
  <c r="C85" i="3"/>
  <c r="B86" i="3"/>
  <c r="B87" i="3"/>
  <c r="B88" i="3"/>
  <c r="B89" i="3"/>
  <c r="B90" i="3"/>
  <c r="M85" i="3"/>
  <c r="T85" i="3"/>
  <c r="H61" i="3"/>
  <c r="H62" i="3"/>
  <c r="H63" i="3"/>
  <c r="H64" i="3"/>
  <c r="H65" i="3"/>
  <c r="H66" i="3"/>
  <c r="H67" i="3"/>
  <c r="G68" i="3"/>
  <c r="G69" i="3"/>
  <c r="G70" i="3"/>
  <c r="G71" i="3"/>
  <c r="G72" i="3"/>
  <c r="R67" i="3"/>
  <c r="C61" i="3"/>
  <c r="C62" i="3"/>
  <c r="C63" i="3"/>
  <c r="C64" i="3"/>
  <c r="C65" i="3"/>
  <c r="C66" i="3"/>
  <c r="C67" i="3"/>
  <c r="B68" i="3"/>
  <c r="B69" i="3"/>
  <c r="B70" i="3"/>
  <c r="B71" i="3"/>
  <c r="B72" i="3"/>
  <c r="M67" i="3"/>
  <c r="T67" i="3"/>
  <c r="H43" i="3"/>
  <c r="H44" i="3"/>
  <c r="H45" i="3"/>
  <c r="H46" i="3"/>
  <c r="H47" i="3"/>
  <c r="H48" i="3"/>
  <c r="H49" i="3"/>
  <c r="G50" i="3"/>
  <c r="G51" i="3"/>
  <c r="G52" i="3"/>
  <c r="G53" i="3"/>
  <c r="G54" i="3"/>
  <c r="R49" i="3"/>
  <c r="C43" i="3"/>
  <c r="C44" i="3"/>
  <c r="C45" i="3"/>
  <c r="C46" i="3"/>
  <c r="C47" i="3"/>
  <c r="C48" i="3"/>
  <c r="C49" i="3"/>
  <c r="B50" i="3"/>
  <c r="B51" i="3"/>
  <c r="B52" i="3"/>
  <c r="B53" i="3"/>
  <c r="B54" i="3"/>
  <c r="M49" i="3"/>
  <c r="T49" i="3"/>
  <c r="H25" i="3"/>
  <c r="H26" i="3"/>
  <c r="H27" i="3"/>
  <c r="H28" i="3"/>
  <c r="H29" i="3"/>
  <c r="H30" i="3"/>
  <c r="H31" i="3"/>
  <c r="G32" i="3"/>
  <c r="G33" i="3"/>
  <c r="G34" i="3"/>
  <c r="G35" i="3"/>
  <c r="G36" i="3"/>
  <c r="R31" i="3"/>
  <c r="C25" i="3"/>
  <c r="C26" i="3"/>
  <c r="C27" i="3"/>
  <c r="C28" i="3"/>
  <c r="C29" i="3"/>
  <c r="C30" i="3"/>
  <c r="C31" i="3"/>
  <c r="B32" i="3"/>
  <c r="B33" i="3"/>
  <c r="B34" i="3"/>
  <c r="B35" i="3"/>
  <c r="B36" i="3"/>
  <c r="M31" i="3"/>
  <c r="T31" i="3"/>
  <c r="H7" i="3"/>
  <c r="H8" i="3"/>
  <c r="H9" i="3"/>
  <c r="H10" i="3"/>
  <c r="H11" i="3"/>
  <c r="H12" i="3"/>
  <c r="H13" i="3"/>
  <c r="G14" i="3"/>
  <c r="G15" i="3"/>
  <c r="G16" i="3"/>
  <c r="G17" i="3"/>
  <c r="G18" i="3"/>
  <c r="R13" i="3"/>
  <c r="G7" i="3"/>
  <c r="G8" i="3"/>
  <c r="G9" i="3"/>
  <c r="G10" i="3"/>
  <c r="G11" i="3"/>
  <c r="G12" i="3"/>
  <c r="G13" i="3"/>
  <c r="F14" i="3"/>
  <c r="F15" i="3"/>
  <c r="F16" i="3"/>
  <c r="F17" i="3"/>
  <c r="F18" i="3"/>
  <c r="Q13" i="3"/>
  <c r="S13" i="3"/>
  <c r="C7" i="3"/>
  <c r="C8" i="3"/>
  <c r="C9" i="3"/>
  <c r="C10" i="3"/>
  <c r="C11" i="3"/>
  <c r="C12" i="3"/>
  <c r="C13" i="3"/>
  <c r="B14" i="3"/>
  <c r="B15" i="3"/>
  <c r="B16" i="3"/>
  <c r="B17" i="3"/>
  <c r="B18" i="3"/>
  <c r="M13" i="3"/>
  <c r="T13" i="3"/>
  <c r="G157" i="3"/>
  <c r="I157" i="3"/>
  <c r="G139" i="3"/>
  <c r="I139" i="3"/>
  <c r="G121" i="3"/>
  <c r="I121" i="3"/>
  <c r="G103" i="3"/>
  <c r="I103" i="3"/>
  <c r="G85" i="3"/>
  <c r="I85" i="3"/>
  <c r="G67" i="3"/>
  <c r="I67" i="3"/>
  <c r="G49" i="3"/>
  <c r="I49" i="3"/>
  <c r="G31" i="3"/>
  <c r="I31" i="3"/>
  <c r="I13" i="3"/>
  <c r="H79" i="2"/>
  <c r="H80" i="2"/>
  <c r="H81" i="2"/>
  <c r="H82" i="2"/>
  <c r="H83" i="2"/>
  <c r="H84" i="2"/>
  <c r="H85" i="2"/>
  <c r="G86" i="2"/>
  <c r="G87" i="2"/>
  <c r="G88" i="2"/>
  <c r="G89" i="2"/>
  <c r="G90" i="2"/>
  <c r="R85" i="2"/>
  <c r="C79" i="2"/>
  <c r="C80" i="2"/>
  <c r="C81" i="2"/>
  <c r="C82" i="2"/>
  <c r="C83" i="2"/>
  <c r="C84" i="2"/>
  <c r="C85" i="2"/>
  <c r="B86" i="2"/>
  <c r="B87" i="2"/>
  <c r="B88" i="2"/>
  <c r="B89" i="2"/>
  <c r="B90" i="2"/>
  <c r="M85" i="2"/>
  <c r="T85" i="2"/>
  <c r="H43" i="2"/>
  <c r="H25" i="2"/>
  <c r="H7" i="2"/>
  <c r="H61" i="2"/>
  <c r="H44" i="2"/>
  <c r="H26" i="2"/>
  <c r="H8" i="2"/>
  <c r="H62" i="2"/>
  <c r="H45" i="2"/>
  <c r="H27" i="2"/>
  <c r="H9" i="2"/>
  <c r="H63" i="2"/>
  <c r="H46" i="2"/>
  <c r="H28" i="2"/>
  <c r="H10" i="2"/>
  <c r="H64" i="2"/>
  <c r="H47" i="2"/>
  <c r="H29" i="2"/>
  <c r="H11" i="2"/>
  <c r="H65" i="2"/>
  <c r="H48" i="2"/>
  <c r="H30" i="2"/>
  <c r="H12" i="2"/>
  <c r="H66" i="2"/>
  <c r="H49" i="2"/>
  <c r="H31" i="2"/>
  <c r="H13" i="2"/>
  <c r="H67" i="2"/>
  <c r="G50" i="2"/>
  <c r="G32" i="2"/>
  <c r="G14" i="2"/>
  <c r="G68" i="2"/>
  <c r="G51" i="2"/>
  <c r="G33" i="2"/>
  <c r="G15" i="2"/>
  <c r="G69" i="2"/>
  <c r="G52" i="2"/>
  <c r="G34" i="2"/>
  <c r="G16" i="2"/>
  <c r="G70" i="2"/>
  <c r="G53" i="2"/>
  <c r="G35" i="2"/>
  <c r="G17" i="2"/>
  <c r="G71" i="2"/>
  <c r="G54" i="2"/>
  <c r="G36" i="2"/>
  <c r="G18" i="2"/>
  <c r="G72" i="2"/>
  <c r="R67" i="2"/>
  <c r="C43" i="2"/>
  <c r="C25" i="2"/>
  <c r="C7" i="2"/>
  <c r="C61" i="2"/>
  <c r="C44" i="2"/>
  <c r="C26" i="2"/>
  <c r="C8" i="2"/>
  <c r="C62" i="2"/>
  <c r="C45" i="2"/>
  <c r="C27" i="2"/>
  <c r="C9" i="2"/>
  <c r="C63" i="2"/>
  <c r="C46" i="2"/>
  <c r="C28" i="2"/>
  <c r="C10" i="2"/>
  <c r="C64" i="2"/>
  <c r="C47" i="2"/>
  <c r="C29" i="2"/>
  <c r="C11" i="2"/>
  <c r="C65" i="2"/>
  <c r="C48" i="2"/>
  <c r="C30" i="2"/>
  <c r="C12" i="2"/>
  <c r="C66" i="2"/>
  <c r="C49" i="2"/>
  <c r="C31" i="2"/>
  <c r="C13" i="2"/>
  <c r="C67" i="2"/>
  <c r="B50" i="2"/>
  <c r="B32" i="2"/>
  <c r="B14" i="2"/>
  <c r="B68" i="2"/>
  <c r="B51" i="2"/>
  <c r="B33" i="2"/>
  <c r="B15" i="2"/>
  <c r="B69" i="2"/>
  <c r="B52" i="2"/>
  <c r="B34" i="2"/>
  <c r="B16" i="2"/>
  <c r="B70" i="2"/>
  <c r="B53" i="2"/>
  <c r="B35" i="2"/>
  <c r="B17" i="2"/>
  <c r="B71" i="2"/>
  <c r="B54" i="2"/>
  <c r="B36" i="2"/>
  <c r="B18" i="2"/>
  <c r="B72" i="2"/>
  <c r="M67" i="2"/>
  <c r="T67" i="2"/>
  <c r="R49" i="2"/>
  <c r="M49" i="2"/>
  <c r="T49" i="2"/>
  <c r="R31" i="2"/>
  <c r="M31" i="2"/>
  <c r="T31" i="2"/>
  <c r="R13" i="2"/>
  <c r="G7" i="2"/>
  <c r="G8" i="2"/>
  <c r="G9" i="2"/>
  <c r="G10" i="2"/>
  <c r="G11" i="2"/>
  <c r="G12" i="2"/>
  <c r="G13" i="2"/>
  <c r="F14" i="2"/>
  <c r="F15" i="2"/>
  <c r="F16" i="2"/>
  <c r="F17" i="2"/>
  <c r="F18" i="2"/>
  <c r="Q13" i="2"/>
  <c r="S13" i="2"/>
  <c r="M13" i="2"/>
  <c r="T13" i="2"/>
  <c r="G85" i="2"/>
  <c r="F85" i="2"/>
  <c r="I85" i="2"/>
  <c r="G49" i="2"/>
  <c r="G31" i="2"/>
  <c r="G67" i="2"/>
  <c r="I67" i="2"/>
  <c r="I49" i="2"/>
  <c r="I31" i="2"/>
  <c r="I13" i="2"/>
  <c r="R67" i="1"/>
  <c r="M67" i="1"/>
  <c r="T67" i="1"/>
  <c r="R49" i="1"/>
  <c r="M49" i="1"/>
  <c r="T49" i="1"/>
  <c r="R31" i="1"/>
  <c r="G25" i="1"/>
  <c r="G26" i="1"/>
  <c r="G27" i="1"/>
  <c r="G28" i="1"/>
  <c r="G29" i="1"/>
  <c r="G30" i="1"/>
  <c r="F32" i="1"/>
  <c r="F33" i="1"/>
  <c r="F34" i="1"/>
  <c r="F35" i="1"/>
  <c r="F36" i="1"/>
  <c r="Q31" i="1"/>
  <c r="S31" i="1"/>
  <c r="R13" i="1"/>
  <c r="Q13" i="1"/>
  <c r="S13" i="1"/>
  <c r="M13" i="1"/>
  <c r="T13" i="1"/>
  <c r="I67" i="1"/>
  <c r="I49" i="1"/>
  <c r="I31" i="1"/>
  <c r="I13" i="1"/>
  <c r="G61" i="1"/>
  <c r="G61" i="5"/>
  <c r="G61" i="14"/>
  <c r="G62" i="1"/>
  <c r="G62" i="5"/>
  <c r="G62" i="14"/>
  <c r="G63" i="1"/>
  <c r="G63" i="5"/>
  <c r="G63" i="14"/>
  <c r="G64" i="1"/>
  <c r="G64" i="5"/>
  <c r="G64" i="14"/>
  <c r="G65" i="1"/>
  <c r="G65" i="5"/>
  <c r="G65" i="14"/>
  <c r="G66" i="1"/>
  <c r="G66" i="5"/>
  <c r="G66" i="14"/>
  <c r="F68" i="1"/>
  <c r="F68" i="5"/>
  <c r="F68" i="14"/>
  <c r="F69" i="1"/>
  <c r="F69" i="5"/>
  <c r="F69" i="14"/>
  <c r="F70" i="1"/>
  <c r="F70" i="5"/>
  <c r="F70" i="14"/>
  <c r="F71" i="1"/>
  <c r="F71" i="5"/>
  <c r="F71" i="14"/>
  <c r="F72" i="1"/>
  <c r="F72" i="5"/>
  <c r="F72" i="14"/>
  <c r="Q67" i="14"/>
  <c r="S67" i="14"/>
  <c r="G43" i="1"/>
  <c r="G43" i="5"/>
  <c r="G43" i="14"/>
  <c r="G44" i="1"/>
  <c r="G44" i="5"/>
  <c r="G44" i="14"/>
  <c r="G45" i="1"/>
  <c r="G45" i="5"/>
  <c r="G45" i="14"/>
  <c r="G46" i="1"/>
  <c r="G46" i="5"/>
  <c r="G46" i="14"/>
  <c r="G47" i="1"/>
  <c r="G47" i="5"/>
  <c r="G47" i="14"/>
  <c r="G48" i="1"/>
  <c r="G48" i="5"/>
  <c r="G48" i="14"/>
  <c r="F50" i="1"/>
  <c r="F50" i="5"/>
  <c r="F50" i="14"/>
  <c r="F51" i="1"/>
  <c r="F51" i="5"/>
  <c r="F51" i="14"/>
  <c r="F52" i="1"/>
  <c r="F52" i="5"/>
  <c r="F52" i="14"/>
  <c r="F53" i="1"/>
  <c r="F53" i="5"/>
  <c r="F53" i="14"/>
  <c r="F54" i="1"/>
  <c r="F54" i="5"/>
  <c r="F54" i="14"/>
  <c r="Q49" i="14"/>
  <c r="S49" i="14"/>
  <c r="G25" i="5"/>
  <c r="G25" i="14"/>
  <c r="G26" i="5"/>
  <c r="G26" i="14"/>
  <c r="G27" i="5"/>
  <c r="G27" i="14"/>
  <c r="G28" i="5"/>
  <c r="G28" i="14"/>
  <c r="G29" i="5"/>
  <c r="G29" i="14"/>
  <c r="G30" i="5"/>
  <c r="G30" i="14"/>
  <c r="F32" i="5"/>
  <c r="F32" i="14"/>
  <c r="F33" i="5"/>
  <c r="F33" i="14"/>
  <c r="F34" i="5"/>
  <c r="F34" i="14"/>
  <c r="F35" i="5"/>
  <c r="F35" i="14"/>
  <c r="F36" i="5"/>
  <c r="F36" i="14"/>
  <c r="Q31" i="14"/>
  <c r="S31" i="14"/>
  <c r="G151" i="4"/>
  <c r="G152" i="4"/>
  <c r="G153" i="4"/>
  <c r="G154" i="4"/>
  <c r="G155" i="4"/>
  <c r="F157" i="4"/>
  <c r="F158" i="4"/>
  <c r="F159" i="4"/>
  <c r="F160" i="4"/>
  <c r="F161" i="4"/>
  <c r="F162" i="4"/>
  <c r="Q156" i="4"/>
  <c r="S156" i="4"/>
  <c r="G133" i="4"/>
  <c r="G134" i="4"/>
  <c r="G135" i="4"/>
  <c r="G136" i="4"/>
  <c r="G137" i="4"/>
  <c r="F139" i="4"/>
  <c r="F140" i="4"/>
  <c r="F141" i="4"/>
  <c r="F142" i="4"/>
  <c r="F143" i="4"/>
  <c r="F144" i="4"/>
  <c r="Q138" i="4"/>
  <c r="S138" i="4"/>
  <c r="G115" i="4"/>
  <c r="G116" i="4"/>
  <c r="G117" i="4"/>
  <c r="G118" i="4"/>
  <c r="G119" i="4"/>
  <c r="F121" i="4"/>
  <c r="F122" i="4"/>
  <c r="F123" i="4"/>
  <c r="F124" i="4"/>
  <c r="F125" i="4"/>
  <c r="F126" i="4"/>
  <c r="Q120" i="4"/>
  <c r="S120" i="4"/>
  <c r="G97" i="4"/>
  <c r="G98" i="4"/>
  <c r="G99" i="4"/>
  <c r="G100" i="4"/>
  <c r="G101" i="4"/>
  <c r="F103" i="4"/>
  <c r="F104" i="4"/>
  <c r="F105" i="4"/>
  <c r="F106" i="4"/>
  <c r="F107" i="4"/>
  <c r="F108" i="4"/>
  <c r="Q102" i="4"/>
  <c r="S102" i="4"/>
  <c r="G61" i="4"/>
  <c r="G62" i="4"/>
  <c r="G63" i="4"/>
  <c r="G64" i="4"/>
  <c r="F67" i="4"/>
  <c r="F68" i="4"/>
  <c r="F69" i="4"/>
  <c r="F70" i="4"/>
  <c r="F71" i="4"/>
  <c r="F72" i="4"/>
  <c r="Q66" i="4"/>
  <c r="S66" i="4"/>
  <c r="G43" i="4"/>
  <c r="G44" i="4"/>
  <c r="G45" i="4"/>
  <c r="G46" i="4"/>
  <c r="G47" i="4"/>
  <c r="F49" i="4"/>
  <c r="F50" i="4"/>
  <c r="F51" i="4"/>
  <c r="F52" i="4"/>
  <c r="F53" i="4"/>
  <c r="F54" i="4"/>
  <c r="Q48" i="4"/>
  <c r="S48" i="4"/>
  <c r="G25" i="4"/>
  <c r="G26" i="4"/>
  <c r="G27" i="4"/>
  <c r="G28" i="4"/>
  <c r="G29" i="4"/>
  <c r="F31" i="4"/>
  <c r="F32" i="4"/>
  <c r="F33" i="4"/>
  <c r="F34" i="4"/>
  <c r="F35" i="4"/>
  <c r="F36" i="4"/>
  <c r="Q30" i="4"/>
  <c r="S30" i="4"/>
  <c r="G151" i="3"/>
  <c r="G152" i="3"/>
  <c r="G153" i="3"/>
  <c r="G154" i="3"/>
  <c r="G155" i="3"/>
  <c r="G156" i="3"/>
  <c r="F158" i="3"/>
  <c r="F159" i="3"/>
  <c r="F160" i="3"/>
  <c r="F161" i="3"/>
  <c r="F162" i="3"/>
  <c r="Q157" i="3"/>
  <c r="S157" i="3"/>
  <c r="G133" i="3"/>
  <c r="G134" i="3"/>
  <c r="G135" i="3"/>
  <c r="G136" i="3"/>
  <c r="G137" i="3"/>
  <c r="G138" i="3"/>
  <c r="F140" i="3"/>
  <c r="F141" i="3"/>
  <c r="F142" i="3"/>
  <c r="F143" i="3"/>
  <c r="F144" i="3"/>
  <c r="Q139" i="3"/>
  <c r="S139" i="3"/>
  <c r="G115" i="3"/>
  <c r="G116" i="3"/>
  <c r="G117" i="3"/>
  <c r="G118" i="3"/>
  <c r="G119" i="3"/>
  <c r="G120" i="3"/>
  <c r="F122" i="3"/>
  <c r="F123" i="3"/>
  <c r="F124" i="3"/>
  <c r="F125" i="3"/>
  <c r="F126" i="3"/>
  <c r="Q121" i="3"/>
  <c r="S121" i="3"/>
  <c r="G97" i="3"/>
  <c r="G98" i="3"/>
  <c r="G99" i="3"/>
  <c r="G100" i="3"/>
  <c r="G101" i="3"/>
  <c r="G102" i="3"/>
  <c r="F104" i="3"/>
  <c r="F105" i="3"/>
  <c r="F106" i="3"/>
  <c r="F107" i="3"/>
  <c r="F108" i="3"/>
  <c r="Q103" i="3"/>
  <c r="S103" i="3"/>
  <c r="G79" i="3"/>
  <c r="G80" i="3"/>
  <c r="G81" i="3"/>
  <c r="G82" i="3"/>
  <c r="G83" i="3"/>
  <c r="G84" i="3"/>
  <c r="F86" i="3"/>
  <c r="F87" i="3"/>
  <c r="F88" i="3"/>
  <c r="F89" i="3"/>
  <c r="F90" i="3"/>
  <c r="Q85" i="3"/>
  <c r="S85" i="3"/>
  <c r="G61" i="3"/>
  <c r="G62" i="3"/>
  <c r="G63" i="3"/>
  <c r="G64" i="3"/>
  <c r="G65" i="3"/>
  <c r="G66" i="3"/>
  <c r="F68" i="3"/>
  <c r="F69" i="3"/>
  <c r="F70" i="3"/>
  <c r="F71" i="3"/>
  <c r="F72" i="3"/>
  <c r="Q67" i="3"/>
  <c r="S67" i="3"/>
  <c r="G43" i="3"/>
  <c r="G44" i="3"/>
  <c r="G45" i="3"/>
  <c r="G46" i="3"/>
  <c r="G47" i="3"/>
  <c r="G48" i="3"/>
  <c r="F50" i="3"/>
  <c r="F51" i="3"/>
  <c r="F52" i="3"/>
  <c r="F53" i="3"/>
  <c r="F54" i="3"/>
  <c r="Q49" i="3"/>
  <c r="S49" i="3"/>
  <c r="G25" i="3"/>
  <c r="G26" i="3"/>
  <c r="G27" i="3"/>
  <c r="G28" i="3"/>
  <c r="G29" i="3"/>
  <c r="G30" i="3"/>
  <c r="F32" i="3"/>
  <c r="F33" i="3"/>
  <c r="F34" i="3"/>
  <c r="F35" i="3"/>
  <c r="F36" i="3"/>
  <c r="Q31" i="3"/>
  <c r="S31" i="3"/>
  <c r="G79" i="2"/>
  <c r="G80" i="2"/>
  <c r="G81" i="2"/>
  <c r="G82" i="2"/>
  <c r="G83" i="2"/>
  <c r="G84" i="2"/>
  <c r="F86" i="2"/>
  <c r="F87" i="2"/>
  <c r="F88" i="2"/>
  <c r="F89" i="2"/>
  <c r="F90" i="2"/>
  <c r="Q85" i="2"/>
  <c r="S85" i="2"/>
  <c r="G43" i="2"/>
  <c r="G25" i="2"/>
  <c r="G61" i="2"/>
  <c r="G44" i="2"/>
  <c r="G26" i="2"/>
  <c r="G62" i="2"/>
  <c r="G45" i="2"/>
  <c r="G27" i="2"/>
  <c r="G63" i="2"/>
  <c r="G46" i="2"/>
  <c r="G28" i="2"/>
  <c r="G64" i="2"/>
  <c r="G47" i="2"/>
  <c r="G29" i="2"/>
  <c r="G65" i="2"/>
  <c r="G48" i="2"/>
  <c r="G30" i="2"/>
  <c r="G66" i="2"/>
  <c r="F50" i="2"/>
  <c r="F32" i="2"/>
  <c r="F68" i="2"/>
  <c r="F51" i="2"/>
  <c r="F33" i="2"/>
  <c r="F69" i="2"/>
  <c r="F52" i="2"/>
  <c r="F34" i="2"/>
  <c r="F70" i="2"/>
  <c r="F53" i="2"/>
  <c r="F35" i="2"/>
  <c r="F71" i="2"/>
  <c r="F54" i="2"/>
  <c r="F36" i="2"/>
  <c r="F72" i="2"/>
  <c r="Q67" i="2"/>
  <c r="S67" i="2"/>
  <c r="Q49" i="2"/>
  <c r="S49" i="2"/>
  <c r="Q31" i="2"/>
  <c r="S31" i="2"/>
  <c r="Q67" i="1"/>
  <c r="S67" i="1"/>
  <c r="Q49" i="1"/>
  <c r="S49" i="1"/>
  <c r="M31" i="1"/>
  <c r="T31" i="1"/>
  <c r="H132" i="12"/>
  <c r="H115" i="12"/>
  <c r="H98" i="12"/>
  <c r="H81" i="12"/>
  <c r="H64" i="12"/>
  <c r="H47" i="12"/>
  <c r="H30" i="12"/>
  <c r="H13" i="12"/>
  <c r="H315" i="7"/>
  <c r="H316" i="7"/>
  <c r="H317" i="7"/>
  <c r="H297" i="7"/>
  <c r="H298" i="7"/>
  <c r="H299" i="7"/>
  <c r="H279" i="7"/>
  <c r="H280" i="7"/>
  <c r="H281" i="7"/>
  <c r="H261" i="7"/>
  <c r="H262" i="7"/>
  <c r="H101" i="7"/>
  <c r="H423" i="7"/>
  <c r="H263" i="7"/>
  <c r="H243" i="7"/>
  <c r="H244" i="7"/>
  <c r="H245" i="7"/>
  <c r="H225" i="7"/>
  <c r="H226" i="7"/>
  <c r="H227" i="7"/>
  <c r="H207" i="7"/>
  <c r="H208" i="7"/>
  <c r="H209" i="7"/>
  <c r="H189" i="7"/>
  <c r="H190" i="7"/>
  <c r="H29" i="7"/>
  <c r="H351" i="7"/>
  <c r="H191" i="7"/>
  <c r="H171" i="7"/>
  <c r="H172" i="7"/>
  <c r="H173" i="7"/>
  <c r="H154" i="7"/>
  <c r="H155" i="7"/>
  <c r="H156" i="7"/>
  <c r="H136" i="7"/>
  <c r="H137" i="7"/>
  <c r="H138" i="7"/>
  <c r="H118" i="7"/>
  <c r="H119" i="7"/>
  <c r="H120" i="7"/>
  <c r="H100" i="7"/>
  <c r="H102" i="7"/>
  <c r="H82" i="7"/>
  <c r="H404" i="7"/>
  <c r="H83" i="7"/>
  <c r="H84" i="7"/>
  <c r="H66" i="7"/>
  <c r="H64" i="7"/>
  <c r="H65" i="7"/>
  <c r="H46" i="7"/>
  <c r="H47" i="7"/>
  <c r="H48" i="7"/>
  <c r="H28" i="7"/>
  <c r="H30" i="7"/>
  <c r="H12" i="7"/>
  <c r="H11" i="7"/>
  <c r="H10" i="7"/>
  <c r="H332" i="7"/>
  <c r="H102" i="6"/>
  <c r="H49" i="6"/>
  <c r="H155" i="6"/>
  <c r="H84" i="6"/>
  <c r="H66" i="6"/>
  <c r="H31" i="6"/>
  <c r="H13" i="6"/>
  <c r="H131" i="12"/>
  <c r="H114" i="12"/>
  <c r="H97" i="12"/>
  <c r="H80" i="12"/>
  <c r="H63" i="12"/>
  <c r="H46" i="12"/>
  <c r="H29" i="12"/>
  <c r="H12" i="12"/>
  <c r="H352" i="8"/>
  <c r="H351" i="8"/>
  <c r="H350" i="8"/>
  <c r="H349" i="8"/>
  <c r="H348" i="8"/>
  <c r="H331" i="8"/>
  <c r="H332" i="8"/>
  <c r="H333" i="8"/>
  <c r="H334" i="8"/>
  <c r="H330" i="8"/>
  <c r="H316" i="8"/>
  <c r="H315" i="8"/>
  <c r="H314" i="8"/>
  <c r="H313" i="8"/>
  <c r="H312" i="8"/>
  <c r="H298" i="8"/>
  <c r="H297" i="8"/>
  <c r="H296" i="8"/>
  <c r="H295" i="8"/>
  <c r="H294" i="8"/>
  <c r="H280" i="8"/>
  <c r="H279" i="8"/>
  <c r="H278" i="8"/>
  <c r="H277" i="8"/>
  <c r="H276" i="8"/>
  <c r="H262" i="8"/>
  <c r="H261" i="8"/>
  <c r="H260" i="8"/>
  <c r="H259" i="8"/>
  <c r="H258" i="8"/>
  <c r="H244" i="8"/>
  <c r="H243" i="8"/>
  <c r="H242" i="8"/>
  <c r="H241" i="8"/>
  <c r="H240" i="8"/>
  <c r="H223" i="8"/>
  <c r="H224" i="8"/>
  <c r="H225" i="8"/>
  <c r="H226" i="8"/>
  <c r="H222" i="8"/>
  <c r="H205" i="8"/>
  <c r="H206" i="8"/>
  <c r="H207" i="8"/>
  <c r="H208" i="8"/>
  <c r="H204" i="8"/>
  <c r="H187" i="8"/>
  <c r="H188" i="8"/>
  <c r="H189" i="8"/>
  <c r="H190" i="8"/>
  <c r="H186" i="8"/>
  <c r="H173" i="8"/>
  <c r="H172" i="8"/>
  <c r="H171" i="8"/>
  <c r="H170" i="8"/>
  <c r="H169" i="8"/>
  <c r="H152" i="8"/>
  <c r="H153" i="8"/>
  <c r="H154" i="8"/>
  <c r="H155" i="8"/>
  <c r="H151" i="8"/>
  <c r="H134" i="8"/>
  <c r="H135" i="8"/>
  <c r="H475" i="8"/>
  <c r="H136" i="8"/>
  <c r="H137" i="8"/>
  <c r="H133" i="8"/>
  <c r="H116" i="8"/>
  <c r="H117" i="8"/>
  <c r="H118" i="8"/>
  <c r="H119" i="8"/>
  <c r="H115" i="8"/>
  <c r="H98" i="8"/>
  <c r="H99" i="8"/>
  <c r="H100" i="8"/>
  <c r="H101" i="8"/>
  <c r="H97" i="8"/>
  <c r="H80" i="8"/>
  <c r="H81" i="8"/>
  <c r="H82" i="8"/>
  <c r="H83" i="8"/>
  <c r="H79" i="8"/>
  <c r="H65" i="8"/>
  <c r="H64" i="8"/>
  <c r="H63" i="8"/>
  <c r="H62" i="8"/>
  <c r="H61" i="8"/>
  <c r="H350" i="7"/>
  <c r="H423" i="8"/>
  <c r="H137" i="6"/>
  <c r="H369" i="7"/>
  <c r="H458" i="7"/>
  <c r="H440" i="7"/>
  <c r="H333" i="7"/>
  <c r="H405" i="7"/>
  <c r="H422" i="8"/>
  <c r="H387" i="7"/>
  <c r="H442" i="7"/>
  <c r="H476" i="7"/>
  <c r="H460" i="7"/>
  <c r="H478" i="7"/>
  <c r="H368" i="7"/>
  <c r="H459" i="7"/>
  <c r="H477" i="7"/>
  <c r="H422" i="7"/>
  <c r="H441" i="7"/>
  <c r="H334" i="7"/>
  <c r="H352" i="7"/>
  <c r="H370" i="7"/>
  <c r="H388" i="7"/>
  <c r="H406" i="7"/>
  <c r="H424" i="7"/>
  <c r="H119" i="6"/>
  <c r="H386" i="7"/>
  <c r="H439" i="8"/>
  <c r="H420" i="8"/>
  <c r="H441" i="8"/>
  <c r="H530" i="8"/>
  <c r="H476" i="8"/>
  <c r="H421" i="8"/>
  <c r="H527" i="8"/>
  <c r="H531" i="8"/>
  <c r="H528" i="8"/>
  <c r="H459" i="8"/>
  <c r="H529" i="8"/>
  <c r="H438" i="8"/>
  <c r="H458" i="8"/>
  <c r="H510" i="8"/>
  <c r="H419" i="8"/>
  <c r="H457" i="8"/>
  <c r="H437" i="8"/>
  <c r="H440" i="8"/>
  <c r="H455" i="8"/>
  <c r="H513" i="8"/>
  <c r="H456" i="8"/>
  <c r="H495" i="8"/>
  <c r="H477" i="8"/>
  <c r="H492" i="8"/>
  <c r="H474" i="8"/>
  <c r="H512" i="8"/>
  <c r="H493" i="8"/>
  <c r="H491" i="8"/>
  <c r="H473" i="8"/>
  <c r="H494" i="8"/>
  <c r="H509" i="8"/>
  <c r="H511" i="8"/>
  <c r="H44" i="8"/>
  <c r="H402" i="8"/>
  <c r="H45" i="8"/>
  <c r="H403" i="8"/>
  <c r="H46" i="8"/>
  <c r="H404" i="8"/>
  <c r="H47" i="8"/>
  <c r="H405" i="8"/>
  <c r="H43" i="8"/>
  <c r="H26" i="8"/>
  <c r="H384" i="8"/>
  <c r="H27" i="8"/>
  <c r="H385" i="8"/>
  <c r="H28" i="8"/>
  <c r="H386" i="8"/>
  <c r="H29" i="8"/>
  <c r="H387" i="8"/>
  <c r="H25" i="8"/>
  <c r="H11" i="8"/>
  <c r="H369" i="8"/>
  <c r="H10" i="8"/>
  <c r="H368" i="8"/>
  <c r="H9" i="8"/>
  <c r="H367" i="8"/>
  <c r="H8" i="8"/>
  <c r="H366" i="8"/>
  <c r="H7" i="8"/>
  <c r="H314" i="7"/>
  <c r="H153" i="7"/>
  <c r="H475" i="7"/>
  <c r="H296" i="7"/>
  <c r="H278" i="7"/>
  <c r="H260" i="7"/>
  <c r="H242" i="7"/>
  <c r="H81" i="7"/>
  <c r="H403" i="7"/>
  <c r="H224" i="7"/>
  <c r="H206" i="7"/>
  <c r="H188" i="7"/>
  <c r="H170" i="7"/>
  <c r="H135" i="7"/>
  <c r="H117" i="7"/>
  <c r="H99" i="7"/>
  <c r="H63" i="7"/>
  <c r="H45" i="7"/>
  <c r="H27" i="7"/>
  <c r="H9" i="7"/>
  <c r="H313" i="7"/>
  <c r="H295" i="7"/>
  <c r="H277" i="7"/>
  <c r="H259" i="7"/>
  <c r="H241" i="7"/>
  <c r="H223" i="7"/>
  <c r="H205" i="7"/>
  <c r="H187" i="7"/>
  <c r="H169" i="7"/>
  <c r="H152" i="7"/>
  <c r="H134" i="7"/>
  <c r="H116" i="7"/>
  <c r="H98" i="7"/>
  <c r="H80" i="7"/>
  <c r="H62" i="7"/>
  <c r="H44" i="7"/>
  <c r="H26" i="7"/>
  <c r="H8" i="7"/>
  <c r="H101" i="6"/>
  <c r="H48" i="6"/>
  <c r="H154" i="6"/>
  <c r="H83" i="6"/>
  <c r="H65" i="6"/>
  <c r="H30" i="6"/>
  <c r="H12" i="6"/>
  <c r="H118" i="6"/>
  <c r="H130" i="12"/>
  <c r="H113" i="12"/>
  <c r="H96" i="12"/>
  <c r="H79" i="12"/>
  <c r="H62" i="12"/>
  <c r="H45" i="12"/>
  <c r="H28" i="12"/>
  <c r="H11" i="12"/>
  <c r="H331" i="7"/>
  <c r="H383" i="8"/>
  <c r="H456" i="7"/>
  <c r="H349" i="7"/>
  <c r="H421" i="7"/>
  <c r="H401" i="8"/>
  <c r="H365" i="8"/>
  <c r="H330" i="7"/>
  <c r="H402" i="7"/>
  <c r="H438" i="7"/>
  <c r="H348" i="7"/>
  <c r="H474" i="7"/>
  <c r="H367" i="7"/>
  <c r="H439" i="7"/>
  <c r="H384" i="7"/>
  <c r="H136" i="6"/>
  <c r="H366" i="7"/>
  <c r="H420" i="7"/>
  <c r="H385" i="7"/>
  <c r="H457" i="7"/>
  <c r="H312" i="7"/>
  <c r="H294" i="7"/>
  <c r="H276" i="7"/>
  <c r="H258" i="7"/>
  <c r="H240" i="7"/>
  <c r="H222" i="7"/>
  <c r="H204" i="7"/>
  <c r="H186" i="7"/>
  <c r="H168" i="7"/>
  <c r="H151" i="7"/>
  <c r="H133" i="7"/>
  <c r="H115" i="7"/>
  <c r="H97" i="7"/>
  <c r="H79" i="7"/>
  <c r="H61" i="7"/>
  <c r="H43" i="7"/>
  <c r="H25" i="7"/>
  <c r="H7" i="7"/>
  <c r="H100" i="6"/>
  <c r="H82" i="6"/>
  <c r="H64" i="6"/>
  <c r="H47" i="6"/>
  <c r="H29" i="6"/>
  <c r="H11" i="6"/>
  <c r="H99" i="6"/>
  <c r="H81" i="6"/>
  <c r="H63" i="6"/>
  <c r="H46" i="6"/>
  <c r="H28" i="6"/>
  <c r="H10" i="6"/>
  <c r="G323" i="7"/>
  <c r="G305" i="7"/>
  <c r="G287" i="7"/>
  <c r="G269" i="7"/>
  <c r="G251" i="7"/>
  <c r="G233" i="7"/>
  <c r="G215" i="7"/>
  <c r="G197" i="7"/>
  <c r="G179" i="7"/>
  <c r="G162" i="7"/>
  <c r="G144" i="7"/>
  <c r="G126" i="7"/>
  <c r="G108" i="7"/>
  <c r="G90" i="7"/>
  <c r="G72" i="7"/>
  <c r="G54" i="7"/>
  <c r="G36" i="7"/>
  <c r="G18" i="7"/>
  <c r="H98" i="6"/>
  <c r="H80" i="6"/>
  <c r="H62" i="6"/>
  <c r="H45" i="6"/>
  <c r="H27" i="6"/>
  <c r="H9" i="6"/>
  <c r="H365" i="7"/>
  <c r="H437" i="7"/>
  <c r="H419" i="7"/>
  <c r="H347" i="7"/>
  <c r="H383" i="7"/>
  <c r="H329" i="7"/>
  <c r="H401" i="7"/>
  <c r="H473" i="7"/>
  <c r="H455" i="7"/>
  <c r="H135" i="6"/>
  <c r="H152" i="6"/>
  <c r="H117" i="6"/>
  <c r="H153" i="6"/>
  <c r="H133" i="6"/>
  <c r="H116" i="6"/>
  <c r="H134" i="6"/>
  <c r="G376" i="7"/>
  <c r="G448" i="7"/>
  <c r="H115" i="6"/>
  <c r="G394" i="7"/>
  <c r="G466" i="7"/>
  <c r="G340" i="7"/>
  <c r="G412" i="7"/>
  <c r="G484" i="7"/>
  <c r="H151" i="6"/>
  <c r="G358" i="7"/>
  <c r="G430" i="7"/>
  <c r="H128" i="12"/>
  <c r="H94" i="12"/>
  <c r="H60" i="12"/>
  <c r="H26" i="12"/>
  <c r="H111" i="12"/>
  <c r="H77" i="12"/>
  <c r="H43" i="12"/>
  <c r="H9" i="12"/>
  <c r="H127" i="12"/>
  <c r="H110" i="12"/>
  <c r="H93" i="12"/>
  <c r="H76" i="12"/>
  <c r="H59" i="12"/>
  <c r="H42" i="12"/>
  <c r="H25" i="12"/>
  <c r="G358" i="8"/>
  <c r="G359" i="8"/>
  <c r="G340" i="8"/>
  <c r="G341" i="8"/>
  <c r="G322" i="8"/>
  <c r="G323" i="8"/>
  <c r="G304" i="8"/>
  <c r="G305" i="8"/>
  <c r="G286" i="8"/>
  <c r="G287" i="8"/>
  <c r="G268" i="8"/>
  <c r="G269" i="8"/>
  <c r="G250" i="8"/>
  <c r="G251" i="8"/>
  <c r="G232" i="8"/>
  <c r="G233" i="8"/>
  <c r="G214" i="8"/>
  <c r="G215" i="8"/>
  <c r="G196" i="8"/>
  <c r="G197" i="8"/>
  <c r="G179" i="8"/>
  <c r="G180" i="8"/>
  <c r="G161" i="8"/>
  <c r="G162" i="8"/>
  <c r="G143" i="8"/>
  <c r="G144" i="8"/>
  <c r="G125" i="8"/>
  <c r="G126" i="8"/>
  <c r="G108" i="8"/>
  <c r="F108" i="8"/>
  <c r="G107" i="8"/>
  <c r="F107" i="8"/>
  <c r="G106" i="8"/>
  <c r="F106" i="8"/>
  <c r="G105" i="8"/>
  <c r="F105" i="8"/>
  <c r="G104" i="8"/>
  <c r="F104" i="8"/>
  <c r="G103" i="8"/>
  <c r="F103" i="8"/>
  <c r="G102" i="8"/>
  <c r="F102" i="8"/>
  <c r="G101" i="8"/>
  <c r="F101" i="8"/>
  <c r="G100" i="8"/>
  <c r="F100" i="8"/>
  <c r="G99" i="8"/>
  <c r="F99" i="8"/>
  <c r="G98" i="8"/>
  <c r="F98" i="8"/>
  <c r="G97" i="8"/>
  <c r="F97" i="8"/>
  <c r="G90" i="8"/>
  <c r="G89" i="8"/>
  <c r="G88" i="8"/>
  <c r="G87" i="8"/>
  <c r="G86" i="8"/>
  <c r="G85" i="8"/>
  <c r="G84" i="8"/>
  <c r="R83" i="8"/>
  <c r="G83" i="8"/>
  <c r="G82" i="8"/>
  <c r="G81" i="8"/>
  <c r="G80" i="8"/>
  <c r="G79" i="8"/>
  <c r="I79" i="8"/>
  <c r="G71" i="8"/>
  <c r="G72" i="8"/>
  <c r="G53" i="8"/>
  <c r="G54" i="8"/>
  <c r="G35" i="8"/>
  <c r="G36" i="8"/>
  <c r="X10" i="8"/>
  <c r="G18" i="8"/>
  <c r="G17" i="8"/>
  <c r="G322" i="7"/>
  <c r="G304" i="7"/>
  <c r="G286" i="7"/>
  <c r="G268" i="7"/>
  <c r="G250" i="7"/>
  <c r="G232" i="7"/>
  <c r="G214" i="7"/>
  <c r="G196" i="7"/>
  <c r="G178" i="7"/>
  <c r="G161" i="7"/>
  <c r="G143" i="7"/>
  <c r="G125" i="7"/>
  <c r="G107" i="7"/>
  <c r="G89" i="7"/>
  <c r="G71" i="7"/>
  <c r="G53" i="7"/>
  <c r="G35" i="7"/>
  <c r="G17" i="7"/>
  <c r="H97" i="6"/>
  <c r="H79" i="6"/>
  <c r="H61" i="6"/>
  <c r="H44" i="6"/>
  <c r="H26" i="6"/>
  <c r="H8" i="6"/>
  <c r="I99" i="8"/>
  <c r="R98" i="8"/>
  <c r="I81" i="8"/>
  <c r="R80" i="8"/>
  <c r="R100" i="8"/>
  <c r="I101" i="8"/>
  <c r="R81" i="8"/>
  <c r="I82" i="8"/>
  <c r="R97" i="8"/>
  <c r="I98" i="8"/>
  <c r="I100" i="8"/>
  <c r="R99" i="8"/>
  <c r="R101" i="8"/>
  <c r="R79" i="8"/>
  <c r="I80" i="8"/>
  <c r="G109" i="8"/>
  <c r="I97" i="8"/>
  <c r="I83" i="8"/>
  <c r="R82" i="8"/>
  <c r="G411" i="7"/>
  <c r="G483" i="7"/>
  <c r="M23" i="15"/>
  <c r="P8" i="15"/>
  <c r="G447" i="7"/>
  <c r="J23" i="15"/>
  <c r="G465" i="8"/>
  <c r="G501" i="8"/>
  <c r="G484" i="8"/>
  <c r="G411" i="8"/>
  <c r="G447" i="8"/>
  <c r="Q108" i="8"/>
  <c r="H114" i="6"/>
  <c r="G339" i="7"/>
  <c r="G466" i="8"/>
  <c r="G357" i="7"/>
  <c r="G412" i="8"/>
  <c r="G538" i="8"/>
  <c r="G375" i="7"/>
  <c r="G520" i="8"/>
  <c r="G375" i="8"/>
  <c r="Q107" i="8"/>
  <c r="G376" i="8"/>
  <c r="G429" i="8"/>
  <c r="G502" i="8"/>
  <c r="G429" i="7"/>
  <c r="G393" i="7"/>
  <c r="G465" i="7"/>
  <c r="Q90" i="8"/>
  <c r="G91" i="8"/>
  <c r="G393" i="8"/>
  <c r="G430" i="8"/>
  <c r="G483" i="8"/>
  <c r="G519" i="8"/>
  <c r="G394" i="8"/>
  <c r="G448" i="8"/>
  <c r="G537" i="8"/>
  <c r="H132" i="6"/>
  <c r="H150" i="6"/>
  <c r="N33" i="15"/>
  <c r="M33" i="15"/>
  <c r="N32" i="15"/>
  <c r="M32" i="15"/>
  <c r="N31" i="15"/>
  <c r="M31" i="15"/>
  <c r="N30" i="15"/>
  <c r="M30" i="15"/>
  <c r="N29" i="15"/>
  <c r="M29" i="15"/>
  <c r="N28" i="15"/>
  <c r="M28" i="15"/>
  <c r="M27" i="15"/>
  <c r="M26" i="15"/>
  <c r="M25" i="15"/>
  <c r="M24" i="15"/>
  <c r="K33" i="15"/>
  <c r="J33" i="15"/>
  <c r="K32" i="15"/>
  <c r="J32" i="15"/>
  <c r="K31" i="15"/>
  <c r="J31" i="15"/>
  <c r="K30" i="15"/>
  <c r="J30" i="15"/>
  <c r="K29" i="15"/>
  <c r="J29" i="15"/>
  <c r="K28" i="15"/>
  <c r="J28" i="15"/>
  <c r="J27" i="15"/>
  <c r="J26" i="15"/>
  <c r="J25" i="15"/>
  <c r="J24" i="15"/>
  <c r="Q18" i="15"/>
  <c r="P18" i="15"/>
  <c r="Q17" i="15"/>
  <c r="P17" i="15"/>
  <c r="Q16" i="15"/>
  <c r="P16" i="15"/>
  <c r="Q15" i="15"/>
  <c r="P15" i="15"/>
  <c r="Q14" i="15"/>
  <c r="P14" i="15"/>
  <c r="Q13" i="15"/>
  <c r="P13" i="15"/>
  <c r="P12" i="15"/>
  <c r="P11" i="15"/>
  <c r="P10" i="15"/>
  <c r="P9" i="15"/>
  <c r="S165" i="11"/>
  <c r="S164" i="11"/>
  <c r="S163" i="11"/>
  <c r="S162" i="11"/>
  <c r="S161" i="11"/>
  <c r="S160" i="11"/>
  <c r="S159" i="11"/>
  <c r="S158" i="11"/>
  <c r="S157" i="11"/>
  <c r="S156" i="11"/>
  <c r="S155" i="11"/>
  <c r="S154" i="11"/>
  <c r="R165" i="11"/>
  <c r="R164" i="11"/>
  <c r="P165" i="11"/>
  <c r="P164" i="11"/>
  <c r="P163" i="11"/>
  <c r="P162" i="11"/>
  <c r="P161" i="11"/>
  <c r="P160" i="11"/>
  <c r="P159" i="11"/>
  <c r="P158" i="11"/>
  <c r="P157" i="11"/>
  <c r="P156" i="11"/>
  <c r="P155" i="11"/>
  <c r="P154" i="11"/>
  <c r="O165" i="11"/>
  <c r="O164" i="11"/>
  <c r="M165" i="11"/>
  <c r="M164" i="11"/>
  <c r="M163" i="11"/>
  <c r="M162" i="11"/>
  <c r="M161" i="11"/>
  <c r="M160" i="11"/>
  <c r="M159" i="11"/>
  <c r="M158" i="11"/>
  <c r="M157" i="11"/>
  <c r="M156" i="11"/>
  <c r="M155" i="11"/>
  <c r="M154" i="11"/>
  <c r="L165" i="11"/>
  <c r="L164" i="11"/>
  <c r="J165" i="11"/>
  <c r="J164" i="11"/>
  <c r="J163" i="11"/>
  <c r="J162" i="11"/>
  <c r="J161" i="11"/>
  <c r="J160" i="11"/>
  <c r="J159" i="11"/>
  <c r="J158" i="11"/>
  <c r="J157" i="11"/>
  <c r="J156" i="11"/>
  <c r="J155" i="11"/>
  <c r="J154" i="11"/>
  <c r="I165" i="11"/>
  <c r="I164" i="11"/>
  <c r="G165" i="11"/>
  <c r="G164" i="11"/>
  <c r="G163" i="11"/>
  <c r="G162" i="11"/>
  <c r="G161" i="11"/>
  <c r="G160" i="11"/>
  <c r="G159" i="11"/>
  <c r="G158" i="11"/>
  <c r="G157" i="11"/>
  <c r="G156" i="11"/>
  <c r="G155" i="11"/>
  <c r="G154" i="11"/>
  <c r="F165" i="11"/>
  <c r="F164" i="11"/>
  <c r="D165" i="11"/>
  <c r="D164" i="11"/>
  <c r="D163" i="11"/>
  <c r="D162" i="11"/>
  <c r="D161" i="11"/>
  <c r="D160" i="11"/>
  <c r="D159" i="11"/>
  <c r="D158" i="11"/>
  <c r="D157" i="11"/>
  <c r="D156" i="11"/>
  <c r="D155" i="11"/>
  <c r="D154" i="11"/>
  <c r="C165" i="11"/>
  <c r="C164" i="11"/>
  <c r="F85" i="3"/>
  <c r="F84" i="3"/>
  <c r="F83" i="3"/>
  <c r="F82" i="3"/>
  <c r="F81" i="3"/>
  <c r="F80" i="3"/>
  <c r="F79" i="3"/>
  <c r="D36" i="3"/>
  <c r="D35" i="3"/>
  <c r="D34" i="3"/>
  <c r="D33" i="3"/>
  <c r="D32" i="3"/>
  <c r="D31" i="3"/>
  <c r="D30" i="3"/>
  <c r="D29" i="3"/>
  <c r="D28" i="3"/>
  <c r="D27" i="3"/>
  <c r="D26" i="3"/>
  <c r="D25" i="3"/>
  <c r="R91" i="8"/>
  <c r="R109" i="8"/>
  <c r="S137" i="11"/>
  <c r="R137" i="11"/>
  <c r="S136" i="11"/>
  <c r="R136" i="11"/>
  <c r="S135" i="11"/>
  <c r="S134" i="11"/>
  <c r="S133" i="11"/>
  <c r="S132" i="11"/>
  <c r="S131" i="11"/>
  <c r="S130" i="11"/>
  <c r="S129" i="11"/>
  <c r="S128" i="11"/>
  <c r="S127" i="11"/>
  <c r="S126" i="11"/>
  <c r="P137" i="11"/>
  <c r="O137" i="11"/>
  <c r="P136" i="11"/>
  <c r="O136" i="11"/>
  <c r="P135" i="11"/>
  <c r="P134" i="11"/>
  <c r="P133" i="11"/>
  <c r="P132" i="11"/>
  <c r="P131" i="11"/>
  <c r="P130" i="11"/>
  <c r="P129" i="11"/>
  <c r="P128" i="11"/>
  <c r="P127" i="11"/>
  <c r="P126" i="11"/>
  <c r="M137" i="11"/>
  <c r="L137" i="11"/>
  <c r="M136" i="11"/>
  <c r="L136" i="11"/>
  <c r="M135" i="11"/>
  <c r="M134" i="11"/>
  <c r="M133" i="11"/>
  <c r="M132" i="11"/>
  <c r="M131" i="11"/>
  <c r="M130" i="11"/>
  <c r="M129" i="11"/>
  <c r="M128" i="11"/>
  <c r="M127" i="11"/>
  <c r="M126" i="11"/>
  <c r="J137" i="11"/>
  <c r="I137" i="11"/>
  <c r="J136" i="11"/>
  <c r="I136" i="11"/>
  <c r="J135" i="11"/>
  <c r="J134" i="11"/>
  <c r="J133" i="11"/>
  <c r="J132" i="11"/>
  <c r="J131" i="11"/>
  <c r="J130" i="11"/>
  <c r="J129" i="11"/>
  <c r="J128" i="11"/>
  <c r="J127" i="11"/>
  <c r="J126" i="11"/>
  <c r="G137" i="11"/>
  <c r="F137" i="11"/>
  <c r="G136" i="11"/>
  <c r="F136" i="11"/>
  <c r="G135" i="11"/>
  <c r="G134" i="11"/>
  <c r="G133" i="11"/>
  <c r="G132" i="11"/>
  <c r="G131" i="11"/>
  <c r="G130" i="11"/>
  <c r="G129" i="11"/>
  <c r="G128" i="11"/>
  <c r="G127" i="11"/>
  <c r="G126" i="11"/>
  <c r="D137" i="11"/>
  <c r="C137" i="11"/>
  <c r="D136" i="11"/>
  <c r="C136" i="11"/>
  <c r="D135" i="11"/>
  <c r="D134" i="11"/>
  <c r="D133" i="11"/>
  <c r="D132" i="11"/>
  <c r="D131" i="11"/>
  <c r="D130" i="11"/>
  <c r="D129" i="11"/>
  <c r="D128" i="11"/>
  <c r="D127" i="11"/>
  <c r="D126" i="11"/>
  <c r="S107" i="11"/>
  <c r="R107" i="11"/>
  <c r="S106" i="11"/>
  <c r="R106" i="11"/>
  <c r="S105" i="11"/>
  <c r="S104" i="11"/>
  <c r="S103" i="11"/>
  <c r="S102" i="11"/>
  <c r="S101" i="11"/>
  <c r="S100" i="11"/>
  <c r="S99" i="11"/>
  <c r="S98" i="11"/>
  <c r="S97" i="11"/>
  <c r="S96" i="11"/>
  <c r="P107" i="11"/>
  <c r="O107" i="11"/>
  <c r="P106" i="11"/>
  <c r="O106" i="11"/>
  <c r="P105" i="11"/>
  <c r="P104" i="11"/>
  <c r="P103" i="11"/>
  <c r="P102" i="11"/>
  <c r="P101" i="11"/>
  <c r="P100" i="11"/>
  <c r="P99" i="11"/>
  <c r="P98" i="11"/>
  <c r="P97" i="11"/>
  <c r="P96" i="11"/>
  <c r="M107" i="11"/>
  <c r="L107" i="11"/>
  <c r="M106" i="11"/>
  <c r="L106" i="11"/>
  <c r="M105" i="11"/>
  <c r="M104" i="11"/>
  <c r="M103" i="11"/>
  <c r="M102" i="11"/>
  <c r="M101" i="11"/>
  <c r="M100" i="11"/>
  <c r="M99" i="11"/>
  <c r="M98" i="11"/>
  <c r="M97" i="11"/>
  <c r="M96" i="11"/>
  <c r="S92" i="11"/>
  <c r="R92" i="11"/>
  <c r="S91" i="11"/>
  <c r="R91" i="11"/>
  <c r="S90" i="11"/>
  <c r="S89" i="11"/>
  <c r="S88" i="11"/>
  <c r="S87" i="11"/>
  <c r="S86" i="11"/>
  <c r="S85" i="11"/>
  <c r="S84" i="11"/>
  <c r="S83" i="11"/>
  <c r="S82" i="11"/>
  <c r="S81" i="11"/>
  <c r="P92" i="11"/>
  <c r="O92" i="11"/>
  <c r="P91" i="11"/>
  <c r="O91" i="11"/>
  <c r="P90" i="11"/>
  <c r="P89" i="11"/>
  <c r="P88" i="11"/>
  <c r="P87" i="11"/>
  <c r="P86" i="11"/>
  <c r="P85" i="11"/>
  <c r="P84" i="11"/>
  <c r="P83" i="11"/>
  <c r="P82" i="11"/>
  <c r="P81" i="11"/>
  <c r="M92" i="11"/>
  <c r="L92" i="11"/>
  <c r="M91" i="11"/>
  <c r="L91" i="11"/>
  <c r="M90" i="11"/>
  <c r="M89" i="11"/>
  <c r="M88" i="11"/>
  <c r="M87" i="11"/>
  <c r="M86" i="11"/>
  <c r="M85" i="11"/>
  <c r="M84" i="11"/>
  <c r="M83" i="11"/>
  <c r="M82" i="11"/>
  <c r="M81" i="11"/>
  <c r="P18" i="10"/>
  <c r="P17" i="10"/>
  <c r="P16" i="10"/>
  <c r="P15" i="10"/>
  <c r="P14" i="10"/>
  <c r="P13" i="10"/>
  <c r="P12" i="10"/>
  <c r="P11" i="10"/>
  <c r="P10" i="10"/>
  <c r="P9" i="10"/>
  <c r="P8" i="10"/>
  <c r="O64" i="13"/>
  <c r="L64" i="13"/>
  <c r="O63" i="13"/>
  <c r="L63" i="13"/>
  <c r="O62" i="13"/>
  <c r="L62" i="13"/>
  <c r="O61" i="13"/>
  <c r="L61" i="13"/>
  <c r="O60" i="13"/>
  <c r="L60" i="13"/>
  <c r="O59" i="13"/>
  <c r="L59" i="13"/>
  <c r="O58" i="13"/>
  <c r="L58" i="13"/>
  <c r="O57" i="13"/>
  <c r="L57" i="13"/>
  <c r="O55" i="13"/>
  <c r="L55" i="13"/>
  <c r="O54" i="13"/>
  <c r="L54" i="13"/>
  <c r="O49" i="13"/>
  <c r="L49" i="13"/>
  <c r="O48" i="13"/>
  <c r="L48" i="13"/>
  <c r="O47" i="13"/>
  <c r="L47" i="13"/>
  <c r="O46" i="13"/>
  <c r="L46" i="13"/>
  <c r="O45" i="13"/>
  <c r="L45" i="13"/>
  <c r="O44" i="13"/>
  <c r="L44" i="13"/>
  <c r="O43" i="13"/>
  <c r="L43" i="13"/>
  <c r="O42" i="13"/>
  <c r="L42" i="13"/>
  <c r="O40" i="13"/>
  <c r="L40" i="13"/>
  <c r="O39" i="13"/>
  <c r="L39" i="13"/>
  <c r="O34" i="13"/>
  <c r="M34" i="13"/>
  <c r="L34" i="13"/>
  <c r="O33" i="13"/>
  <c r="M33" i="13"/>
  <c r="L33" i="13"/>
  <c r="O32" i="13"/>
  <c r="M32" i="13"/>
  <c r="L32" i="13"/>
  <c r="O31" i="13"/>
  <c r="M31" i="13"/>
  <c r="L31" i="13"/>
  <c r="O30" i="13"/>
  <c r="M30" i="13"/>
  <c r="L30" i="13"/>
  <c r="O29" i="13"/>
  <c r="L29" i="13"/>
  <c r="O28" i="13"/>
  <c r="L28" i="13"/>
  <c r="O27" i="13"/>
  <c r="L27" i="13"/>
  <c r="O25" i="13"/>
  <c r="L25" i="13"/>
  <c r="O24" i="13"/>
  <c r="L24" i="13"/>
  <c r="O19" i="13"/>
  <c r="L19" i="13"/>
  <c r="O18" i="13"/>
  <c r="L18" i="13"/>
  <c r="O17" i="13"/>
  <c r="L17" i="13"/>
  <c r="O16" i="13"/>
  <c r="L16" i="13"/>
  <c r="O15" i="13"/>
  <c r="L15" i="13"/>
  <c r="O14" i="13"/>
  <c r="L14" i="13"/>
  <c r="O13" i="13"/>
  <c r="L13" i="13"/>
  <c r="O12" i="13"/>
  <c r="L12" i="13"/>
  <c r="O10" i="13"/>
  <c r="L10" i="13"/>
  <c r="O9" i="13"/>
  <c r="P33" i="15"/>
  <c r="P32" i="15"/>
  <c r="P31" i="15"/>
  <c r="P30" i="15"/>
  <c r="P29" i="15"/>
  <c r="P28" i="15"/>
  <c r="P27" i="15"/>
  <c r="P26" i="15"/>
  <c r="P25" i="15"/>
  <c r="P24" i="15"/>
  <c r="P23" i="15"/>
  <c r="S77" i="11"/>
  <c r="P77" i="11"/>
  <c r="S76" i="11"/>
  <c r="P76" i="11"/>
  <c r="S75" i="11"/>
  <c r="P75" i="11"/>
  <c r="S74" i="11"/>
  <c r="P74" i="11"/>
  <c r="S73" i="11"/>
  <c r="P73" i="11"/>
  <c r="S72" i="11"/>
  <c r="P72" i="11"/>
  <c r="S71" i="11"/>
  <c r="P71" i="11"/>
  <c r="S70" i="11"/>
  <c r="P70" i="11"/>
  <c r="S69" i="11"/>
  <c r="P69" i="11"/>
  <c r="S68" i="11"/>
  <c r="P68" i="11"/>
  <c r="S67" i="11"/>
  <c r="P67" i="11"/>
  <c r="S62" i="11"/>
  <c r="P62" i="11"/>
  <c r="S61" i="11"/>
  <c r="P61" i="11"/>
  <c r="S60" i="11"/>
  <c r="P60" i="11"/>
  <c r="S59" i="11"/>
  <c r="P59" i="11"/>
  <c r="S58" i="11"/>
  <c r="P58" i="11"/>
  <c r="S57" i="11"/>
  <c r="P57" i="11"/>
  <c r="S56" i="11"/>
  <c r="P56" i="11"/>
  <c r="S55" i="11"/>
  <c r="P55" i="11"/>
  <c r="S54" i="11"/>
  <c r="P54" i="11"/>
  <c r="S53" i="11"/>
  <c r="P53" i="11"/>
  <c r="S52" i="11"/>
  <c r="P52" i="11"/>
  <c r="S47" i="11"/>
  <c r="P47" i="11"/>
  <c r="S46" i="11"/>
  <c r="P46" i="11"/>
  <c r="S45" i="11"/>
  <c r="P45" i="11"/>
  <c r="S44" i="11"/>
  <c r="P44" i="11"/>
  <c r="S43" i="11"/>
  <c r="P43" i="11"/>
  <c r="S42" i="11"/>
  <c r="P42" i="11"/>
  <c r="S41" i="11"/>
  <c r="P41" i="11"/>
  <c r="S40" i="11"/>
  <c r="P40" i="11"/>
  <c r="S39" i="11"/>
  <c r="P39" i="11"/>
  <c r="S38" i="11"/>
  <c r="P38" i="11"/>
  <c r="S37" i="11"/>
  <c r="P37" i="11"/>
  <c r="S32" i="11"/>
  <c r="S31" i="11"/>
  <c r="S30" i="11"/>
  <c r="S29" i="11"/>
  <c r="S28" i="11"/>
  <c r="S27" i="11"/>
  <c r="S26" i="11"/>
  <c r="S25" i="11"/>
  <c r="S24" i="11"/>
  <c r="S23" i="11"/>
  <c r="S22" i="11"/>
  <c r="T18" i="11"/>
  <c r="S18" i="11"/>
  <c r="T17" i="11"/>
  <c r="S17" i="11"/>
  <c r="T16" i="11"/>
  <c r="S16" i="11"/>
  <c r="T15" i="11"/>
  <c r="S15" i="11"/>
  <c r="T14" i="11"/>
  <c r="S14" i="11"/>
  <c r="S13" i="11"/>
  <c r="S12" i="11"/>
  <c r="S11" i="11"/>
  <c r="S10" i="11"/>
  <c r="S9" i="11"/>
  <c r="S8" i="11"/>
  <c r="Q176" i="10"/>
  <c r="P176" i="10"/>
  <c r="Q175" i="10"/>
  <c r="P175" i="10"/>
  <c r="Q174" i="10"/>
  <c r="P174" i="10"/>
  <c r="Q173" i="10"/>
  <c r="P173" i="10"/>
  <c r="Q172" i="10"/>
  <c r="P172" i="10"/>
  <c r="Q171" i="10"/>
  <c r="P171" i="10"/>
  <c r="Q170" i="10"/>
  <c r="P170" i="10"/>
  <c r="P169" i="10"/>
  <c r="P168" i="10"/>
  <c r="P167" i="10"/>
  <c r="P166" i="10"/>
  <c r="Q162" i="10"/>
  <c r="P162" i="10"/>
  <c r="Q161" i="10"/>
  <c r="P161" i="10"/>
  <c r="Q160" i="10"/>
  <c r="P160" i="10"/>
  <c r="Q159" i="10"/>
  <c r="P159" i="10"/>
  <c r="Q158" i="10"/>
  <c r="P158" i="10"/>
  <c r="Q157" i="10"/>
  <c r="P157" i="10"/>
  <c r="Q156" i="10"/>
  <c r="P156" i="10"/>
  <c r="P155" i="10"/>
  <c r="P154" i="10"/>
  <c r="P153" i="10"/>
  <c r="P152" i="10"/>
  <c r="Q148" i="10"/>
  <c r="P148" i="10"/>
  <c r="Q147" i="10"/>
  <c r="P147" i="10"/>
  <c r="Q146" i="10"/>
  <c r="P146" i="10"/>
  <c r="Q145" i="10"/>
  <c r="P145" i="10"/>
  <c r="Q144" i="10"/>
  <c r="P144" i="10"/>
  <c r="Q143" i="10"/>
  <c r="P143" i="10"/>
  <c r="Q142" i="10"/>
  <c r="P142" i="10"/>
  <c r="P141" i="10"/>
  <c r="P140" i="10"/>
  <c r="P139" i="10"/>
  <c r="P138" i="10"/>
  <c r="Q134" i="10"/>
  <c r="P134" i="10"/>
  <c r="Q133" i="10"/>
  <c r="P133" i="10"/>
  <c r="Q132" i="10"/>
  <c r="P132" i="10"/>
  <c r="Q131" i="10"/>
  <c r="P131" i="10"/>
  <c r="Q130" i="10"/>
  <c r="P130" i="10"/>
  <c r="Q129" i="10"/>
  <c r="P129" i="10"/>
  <c r="Q128" i="10"/>
  <c r="P128" i="10"/>
  <c r="P127" i="10"/>
  <c r="P126" i="10"/>
  <c r="P125" i="10"/>
  <c r="P124" i="10"/>
  <c r="Q120" i="10"/>
  <c r="P120" i="10"/>
  <c r="Q119" i="10"/>
  <c r="P119" i="10"/>
  <c r="Q118" i="10"/>
  <c r="P118" i="10"/>
  <c r="Q117" i="10"/>
  <c r="P117" i="10"/>
  <c r="Q116" i="10"/>
  <c r="P116" i="10"/>
  <c r="Q115" i="10"/>
  <c r="P115" i="10"/>
  <c r="Q114" i="10"/>
  <c r="P114" i="10"/>
  <c r="P113" i="10"/>
  <c r="P112" i="10"/>
  <c r="P111" i="10"/>
  <c r="P110" i="10"/>
  <c r="Q106" i="10"/>
  <c r="P106" i="10"/>
  <c r="Q105" i="10"/>
  <c r="P105" i="10"/>
  <c r="Q104" i="10"/>
  <c r="P104" i="10"/>
  <c r="Q103" i="10"/>
  <c r="P103" i="10"/>
  <c r="Q102" i="10"/>
  <c r="P102" i="10"/>
  <c r="Q101" i="10"/>
  <c r="P101" i="10"/>
  <c r="Q100" i="10"/>
  <c r="P100" i="10"/>
  <c r="P99" i="10"/>
  <c r="P98" i="10"/>
  <c r="P97" i="10"/>
  <c r="P96" i="10"/>
  <c r="Q92" i="10"/>
  <c r="P92" i="10"/>
  <c r="Q91" i="10"/>
  <c r="P91" i="10"/>
  <c r="Q90" i="10"/>
  <c r="P90" i="10"/>
  <c r="Q89" i="10"/>
  <c r="P89" i="10"/>
  <c r="Q88" i="10"/>
  <c r="P88" i="10"/>
  <c r="Q87" i="10"/>
  <c r="P87" i="10"/>
  <c r="Q86" i="10"/>
  <c r="P86" i="10"/>
  <c r="P85" i="10"/>
  <c r="P84" i="10"/>
  <c r="P83" i="10"/>
  <c r="P82" i="10"/>
  <c r="Q78" i="10"/>
  <c r="P78" i="10"/>
  <c r="Q77" i="10"/>
  <c r="P77" i="10"/>
  <c r="Q76" i="10"/>
  <c r="P76" i="10"/>
  <c r="Q75" i="10"/>
  <c r="P75" i="10"/>
  <c r="Q74" i="10"/>
  <c r="P74" i="10"/>
  <c r="Q73" i="10"/>
  <c r="P73" i="10"/>
  <c r="P72" i="10"/>
  <c r="P71" i="10"/>
  <c r="P70" i="10"/>
  <c r="P69" i="10"/>
  <c r="P68" i="10"/>
  <c r="N78" i="10"/>
  <c r="M78" i="10"/>
  <c r="N77" i="10"/>
  <c r="M77" i="10"/>
  <c r="N76" i="10"/>
  <c r="M76" i="10"/>
  <c r="N75" i="10"/>
  <c r="M75" i="10"/>
  <c r="N74" i="10"/>
  <c r="M74" i="10"/>
  <c r="N73" i="10"/>
  <c r="M73" i="10"/>
  <c r="M72" i="10"/>
  <c r="M71" i="10"/>
  <c r="M70" i="10"/>
  <c r="M69" i="10"/>
  <c r="M68" i="10"/>
  <c r="K78" i="10"/>
  <c r="J78" i="10"/>
  <c r="K77" i="10"/>
  <c r="J77" i="10"/>
  <c r="K76" i="10"/>
  <c r="J76" i="10"/>
  <c r="K75" i="10"/>
  <c r="J75" i="10"/>
  <c r="K74" i="10"/>
  <c r="J74" i="10"/>
  <c r="K73" i="10"/>
  <c r="J73" i="10"/>
  <c r="J72" i="10"/>
  <c r="J71" i="10"/>
  <c r="J70" i="10"/>
  <c r="J69" i="10"/>
  <c r="J68" i="10"/>
  <c r="Q63" i="10"/>
  <c r="P63" i="10"/>
  <c r="Q62" i="10"/>
  <c r="P62" i="10"/>
  <c r="Q61" i="10"/>
  <c r="P61" i="10"/>
  <c r="Q60" i="10"/>
  <c r="P60" i="10"/>
  <c r="Q59" i="10"/>
  <c r="P59" i="10"/>
  <c r="Q58" i="10"/>
  <c r="P58" i="10"/>
  <c r="P57" i="10"/>
  <c r="P56" i="10"/>
  <c r="P55" i="10"/>
  <c r="P54" i="10"/>
  <c r="P53" i="10"/>
  <c r="N63" i="10"/>
  <c r="M63" i="10"/>
  <c r="N62" i="10"/>
  <c r="M62" i="10"/>
  <c r="N61" i="10"/>
  <c r="M61" i="10"/>
  <c r="N60" i="10"/>
  <c r="M60" i="10"/>
  <c r="N59" i="10"/>
  <c r="M59" i="10"/>
  <c r="N58" i="10"/>
  <c r="M58" i="10"/>
  <c r="M57" i="10"/>
  <c r="M56" i="10"/>
  <c r="M55" i="10"/>
  <c r="M54" i="10"/>
  <c r="M53" i="10"/>
  <c r="K63" i="10"/>
  <c r="J63" i="10"/>
  <c r="K62" i="10"/>
  <c r="J62" i="10"/>
  <c r="K61" i="10"/>
  <c r="J61" i="10"/>
  <c r="K60" i="10"/>
  <c r="J60" i="10"/>
  <c r="K59" i="10"/>
  <c r="J59" i="10"/>
  <c r="K58" i="10"/>
  <c r="J58" i="10"/>
  <c r="J57" i="10"/>
  <c r="J56" i="10"/>
  <c r="J55" i="10"/>
  <c r="J54" i="10"/>
  <c r="J53" i="10"/>
  <c r="Q48" i="10"/>
  <c r="P48" i="10"/>
  <c r="Q47" i="10"/>
  <c r="P47" i="10"/>
  <c r="Q46" i="10"/>
  <c r="P46" i="10"/>
  <c r="Q45" i="10"/>
  <c r="P45" i="10"/>
  <c r="Q44" i="10"/>
  <c r="P44" i="10"/>
  <c r="Q43" i="10"/>
  <c r="P43" i="10"/>
  <c r="P42" i="10"/>
  <c r="P41" i="10"/>
  <c r="P40" i="10"/>
  <c r="P39" i="10"/>
  <c r="P38" i="10"/>
  <c r="N48" i="10"/>
  <c r="M48" i="10"/>
  <c r="N47" i="10"/>
  <c r="M47" i="10"/>
  <c r="N46" i="10"/>
  <c r="M46" i="10"/>
  <c r="N45" i="10"/>
  <c r="M45" i="10"/>
  <c r="N44" i="10"/>
  <c r="M44" i="10"/>
  <c r="N43" i="10"/>
  <c r="M43" i="10"/>
  <c r="M42" i="10"/>
  <c r="M41" i="10"/>
  <c r="M40" i="10"/>
  <c r="M39" i="10"/>
  <c r="M38" i="10"/>
  <c r="K48" i="10"/>
  <c r="J48" i="10"/>
  <c r="K47" i="10"/>
  <c r="J47" i="10"/>
  <c r="K46" i="10"/>
  <c r="J46" i="10"/>
  <c r="K45" i="10"/>
  <c r="J45" i="10"/>
  <c r="K44" i="10"/>
  <c r="J44" i="10"/>
  <c r="K43" i="10"/>
  <c r="J43" i="10"/>
  <c r="J42" i="10"/>
  <c r="J41" i="10"/>
  <c r="J40" i="10"/>
  <c r="J39" i="10"/>
  <c r="J38" i="10"/>
  <c r="Q33" i="10"/>
  <c r="P33" i="10"/>
  <c r="Q32" i="10"/>
  <c r="P32" i="10"/>
  <c r="Q31" i="10"/>
  <c r="P31" i="10"/>
  <c r="Q30" i="10"/>
  <c r="P30" i="10"/>
  <c r="Q29" i="10"/>
  <c r="P29" i="10"/>
  <c r="Q28" i="10"/>
  <c r="P28" i="10"/>
  <c r="P27" i="10"/>
  <c r="P26" i="10"/>
  <c r="P25" i="10"/>
  <c r="P24" i="10"/>
  <c r="P23" i="10"/>
  <c r="N33" i="10"/>
  <c r="M33" i="10"/>
  <c r="N32" i="10"/>
  <c r="M32" i="10"/>
  <c r="N31" i="10"/>
  <c r="M31" i="10"/>
  <c r="N30" i="10"/>
  <c r="M30" i="10"/>
  <c r="N29" i="10"/>
  <c r="M29" i="10"/>
  <c r="N28" i="10"/>
  <c r="M28" i="10"/>
  <c r="M27" i="10"/>
  <c r="M26" i="10"/>
  <c r="M25" i="10"/>
  <c r="M24" i="10"/>
  <c r="M23" i="10"/>
  <c r="K33" i="10"/>
  <c r="J33" i="10"/>
  <c r="K32" i="10"/>
  <c r="J32" i="10"/>
  <c r="K31" i="10"/>
  <c r="J31" i="10"/>
  <c r="K30" i="10"/>
  <c r="J30" i="10"/>
  <c r="K29" i="10"/>
  <c r="J29" i="10"/>
  <c r="K28" i="10"/>
  <c r="J28" i="10"/>
  <c r="J27" i="10"/>
  <c r="J26" i="10"/>
  <c r="J25" i="10"/>
  <c r="J24" i="10"/>
  <c r="J23" i="10"/>
  <c r="Q18" i="10"/>
  <c r="Q17" i="10"/>
  <c r="Q16" i="10"/>
  <c r="Q15" i="10"/>
  <c r="Q14" i="10"/>
  <c r="Q13" i="10"/>
  <c r="H126" i="12"/>
  <c r="H109" i="12"/>
  <c r="H92" i="12"/>
  <c r="H75" i="12"/>
  <c r="H58" i="12"/>
  <c r="H41" i="12"/>
  <c r="H24" i="12"/>
  <c r="L38" i="13"/>
  <c r="O38" i="13"/>
  <c r="O53" i="13"/>
  <c r="O8" i="13"/>
  <c r="L23" i="13"/>
  <c r="L53" i="13"/>
  <c r="O23" i="13"/>
  <c r="H7" i="12"/>
  <c r="L8" i="13"/>
  <c r="G151" i="7"/>
  <c r="G152" i="7"/>
  <c r="G153" i="7"/>
  <c r="G154" i="7"/>
  <c r="G155" i="7"/>
  <c r="G156" i="7"/>
  <c r="G157" i="7"/>
  <c r="G158" i="7"/>
  <c r="G159" i="7"/>
  <c r="G160" i="7"/>
  <c r="H96" i="6"/>
  <c r="R156" i="7"/>
  <c r="R152" i="7"/>
  <c r="I152" i="7"/>
  <c r="R151" i="7"/>
  <c r="I156" i="7"/>
  <c r="R155" i="7"/>
  <c r="I155" i="7"/>
  <c r="R154" i="7"/>
  <c r="I151" i="7"/>
  <c r="Q162" i="7"/>
  <c r="I154" i="7"/>
  <c r="R153" i="7"/>
  <c r="I153" i="7"/>
  <c r="G163" i="7"/>
  <c r="S21" i="11"/>
  <c r="H78" i="6"/>
  <c r="H60" i="6"/>
  <c r="H43" i="6"/>
  <c r="H7" i="6"/>
  <c r="H25" i="6"/>
  <c r="P165" i="10"/>
  <c r="P151" i="10"/>
  <c r="P137" i="10"/>
  <c r="P123" i="10"/>
  <c r="P109" i="10"/>
  <c r="P95" i="10"/>
  <c r="H24" i="4"/>
  <c r="H42" i="4"/>
  <c r="H60" i="4"/>
  <c r="H78" i="4"/>
  <c r="H96" i="4"/>
  <c r="H114" i="4"/>
  <c r="H132" i="4"/>
  <c r="H150" i="4"/>
  <c r="P81" i="10"/>
  <c r="H96" i="3"/>
  <c r="H114" i="3"/>
  <c r="H132" i="3"/>
  <c r="R24" i="3"/>
  <c r="R42" i="3"/>
  <c r="R60" i="3"/>
  <c r="H24" i="3"/>
  <c r="H42" i="3"/>
  <c r="H60" i="3"/>
  <c r="R78" i="2"/>
  <c r="H24" i="2"/>
  <c r="H42" i="2"/>
  <c r="H60" i="2"/>
  <c r="H78" i="2"/>
  <c r="C24" i="2"/>
  <c r="D24" i="2"/>
  <c r="E24" i="2"/>
  <c r="F24" i="2"/>
  <c r="G24" i="2"/>
  <c r="M24" i="2"/>
  <c r="N24" i="2"/>
  <c r="O24" i="2"/>
  <c r="P24" i="2"/>
  <c r="Q24" i="2"/>
  <c r="B25" i="2"/>
  <c r="D25" i="2"/>
  <c r="E25" i="2"/>
  <c r="F25" i="2"/>
  <c r="L37" i="10"/>
  <c r="L25" i="2"/>
  <c r="B26" i="2"/>
  <c r="D26" i="2"/>
  <c r="E26" i="2"/>
  <c r="F26" i="2"/>
  <c r="L26" i="2"/>
  <c r="B27" i="2"/>
  <c r="D27" i="2"/>
  <c r="E27" i="2"/>
  <c r="F27" i="2"/>
  <c r="L27" i="2"/>
  <c r="B28" i="2"/>
  <c r="D28" i="2"/>
  <c r="E28" i="2"/>
  <c r="F28" i="2"/>
  <c r="L28" i="2"/>
  <c r="B29" i="2"/>
  <c r="D29" i="2"/>
  <c r="E29" i="2"/>
  <c r="F29" i="2"/>
  <c r="L29" i="2"/>
  <c r="B30" i="2"/>
  <c r="D30" i="2"/>
  <c r="E30" i="2"/>
  <c r="F30" i="2"/>
  <c r="L30" i="2"/>
  <c r="B31" i="2"/>
  <c r="D31" i="2"/>
  <c r="E31" i="2"/>
  <c r="F31" i="2"/>
  <c r="L43" i="10"/>
  <c r="L31" i="2"/>
  <c r="C32" i="2"/>
  <c r="D32" i="2"/>
  <c r="E32" i="2"/>
  <c r="L44" i="10"/>
  <c r="L32" i="2"/>
  <c r="C33" i="2"/>
  <c r="D33" i="2"/>
  <c r="E33" i="2"/>
  <c r="L45" i="10"/>
  <c r="L33" i="2"/>
  <c r="C34" i="2"/>
  <c r="D34" i="2"/>
  <c r="E34" i="2"/>
  <c r="L46" i="10"/>
  <c r="L34" i="2"/>
  <c r="C35" i="2"/>
  <c r="D35" i="2"/>
  <c r="E35" i="2"/>
  <c r="L47" i="10"/>
  <c r="L35" i="2"/>
  <c r="C36" i="2"/>
  <c r="D36" i="2"/>
  <c r="E36" i="2"/>
  <c r="L48" i="10"/>
  <c r="L36" i="2"/>
  <c r="C6" i="2"/>
  <c r="D6" i="2"/>
  <c r="E6" i="2"/>
  <c r="F6" i="2"/>
  <c r="G6" i="2"/>
  <c r="M6" i="2"/>
  <c r="N6" i="2"/>
  <c r="O6" i="2"/>
  <c r="P6" i="2"/>
  <c r="B7" i="2"/>
  <c r="D7" i="2"/>
  <c r="E7" i="2"/>
  <c r="F7" i="2"/>
  <c r="L7" i="2"/>
  <c r="B8" i="2"/>
  <c r="D8" i="2"/>
  <c r="E8" i="2"/>
  <c r="F8" i="2"/>
  <c r="L8" i="2"/>
  <c r="B9" i="2"/>
  <c r="D9" i="2"/>
  <c r="E9" i="2"/>
  <c r="F9" i="2"/>
  <c r="L9" i="2"/>
  <c r="B10" i="2"/>
  <c r="D10" i="2"/>
  <c r="E10" i="2"/>
  <c r="F10" i="2"/>
  <c r="L10" i="2"/>
  <c r="B11" i="2"/>
  <c r="D11" i="2"/>
  <c r="E11" i="2"/>
  <c r="F11" i="2"/>
  <c r="L11" i="2"/>
  <c r="B12" i="2"/>
  <c r="D12" i="2"/>
  <c r="E12" i="2"/>
  <c r="F12" i="2"/>
  <c r="L12" i="2"/>
  <c r="B13" i="2"/>
  <c r="D13" i="2"/>
  <c r="E13" i="2"/>
  <c r="F13" i="2"/>
  <c r="I43" i="10"/>
  <c r="L13" i="2"/>
  <c r="C14" i="2"/>
  <c r="D14" i="2"/>
  <c r="E14" i="2"/>
  <c r="I44" i="10"/>
  <c r="L14" i="2"/>
  <c r="M60" i="1"/>
  <c r="N60" i="1"/>
  <c r="O60" i="1"/>
  <c r="P60" i="1"/>
  <c r="Q60" i="1"/>
  <c r="R60" i="1"/>
  <c r="M42" i="1"/>
  <c r="N42" i="1"/>
  <c r="O42" i="1"/>
  <c r="P42" i="1"/>
  <c r="Q42" i="1"/>
  <c r="R42" i="1"/>
  <c r="M24" i="1"/>
  <c r="N24" i="1"/>
  <c r="O24" i="1"/>
  <c r="P24" i="1"/>
  <c r="Q24" i="1"/>
  <c r="R24" i="1"/>
  <c r="O176" i="10"/>
  <c r="O175" i="10"/>
  <c r="O162" i="10"/>
  <c r="O161" i="10"/>
  <c r="O148" i="10"/>
  <c r="O147" i="10"/>
  <c r="O134" i="10"/>
  <c r="O133" i="10"/>
  <c r="O120" i="10"/>
  <c r="O119" i="10"/>
  <c r="O106" i="10"/>
  <c r="O105" i="10"/>
  <c r="O92" i="10"/>
  <c r="O91" i="10"/>
  <c r="O78" i="10"/>
  <c r="L78" i="10"/>
  <c r="I78" i="10"/>
  <c r="O63" i="10"/>
  <c r="L63" i="10"/>
  <c r="I63" i="10"/>
  <c r="O48" i="10"/>
  <c r="I48" i="10"/>
  <c r="O18" i="10"/>
  <c r="O33" i="10"/>
  <c r="L33" i="10"/>
  <c r="I33" i="10"/>
  <c r="R30" i="2"/>
  <c r="I42" i="10"/>
  <c r="I12" i="2"/>
  <c r="K42" i="10"/>
  <c r="L42" i="10"/>
  <c r="I30" i="2"/>
  <c r="N42" i="10"/>
  <c r="I41" i="10"/>
  <c r="I11" i="2"/>
  <c r="K41" i="10"/>
  <c r="L41" i="10"/>
  <c r="I29" i="2"/>
  <c r="N41" i="10"/>
  <c r="R29" i="2"/>
  <c r="R163" i="7"/>
  <c r="R28" i="2"/>
  <c r="I40" i="10"/>
  <c r="I10" i="2"/>
  <c r="K40" i="10"/>
  <c r="L40" i="10"/>
  <c r="I28" i="2"/>
  <c r="N40" i="10"/>
  <c r="H163" i="4"/>
  <c r="I38" i="10"/>
  <c r="I8" i="2"/>
  <c r="K38" i="10"/>
  <c r="J37" i="10"/>
  <c r="L38" i="10"/>
  <c r="I26" i="2"/>
  <c r="N38" i="10"/>
  <c r="I39" i="10"/>
  <c r="I9" i="2"/>
  <c r="K39" i="10"/>
  <c r="L39" i="10"/>
  <c r="I27" i="2"/>
  <c r="N39" i="10"/>
  <c r="P37" i="10"/>
  <c r="J52" i="10"/>
  <c r="P52" i="10"/>
  <c r="M67" i="10"/>
  <c r="P22" i="10"/>
  <c r="M37" i="10"/>
  <c r="R26" i="2"/>
  <c r="R27" i="2"/>
  <c r="P7" i="10"/>
  <c r="M52" i="10"/>
  <c r="P67" i="10"/>
  <c r="H149" i="6"/>
  <c r="S36" i="11"/>
  <c r="S7" i="11"/>
  <c r="P36" i="11"/>
  <c r="S51" i="11"/>
  <c r="H131" i="6"/>
  <c r="P51" i="11"/>
  <c r="H113" i="6"/>
  <c r="I7" i="2"/>
  <c r="K37" i="10"/>
  <c r="I37" i="10"/>
  <c r="J22" i="10"/>
  <c r="J67" i="10"/>
  <c r="M22" i="10"/>
  <c r="R25" i="2"/>
  <c r="P35" i="2"/>
  <c r="M28" i="2"/>
  <c r="N25" i="2"/>
  <c r="B37" i="2"/>
  <c r="O29" i="2"/>
  <c r="O25" i="2"/>
  <c r="M27" i="2"/>
  <c r="M36" i="2"/>
  <c r="C37" i="2"/>
  <c r="O34" i="2"/>
  <c r="N33" i="2"/>
  <c r="G37" i="2"/>
  <c r="O30" i="2"/>
  <c r="N29" i="2"/>
  <c r="P27" i="2"/>
  <c r="O26" i="2"/>
  <c r="P30" i="2"/>
  <c r="Q36" i="2"/>
  <c r="M32" i="2"/>
  <c r="L37" i="2"/>
  <c r="I25" i="2"/>
  <c r="N37" i="10"/>
  <c r="P31" i="2"/>
  <c r="P26" i="2"/>
  <c r="F37" i="2"/>
  <c r="P36" i="2"/>
  <c r="O35" i="2"/>
  <c r="N34" i="2"/>
  <c r="Q33" i="2"/>
  <c r="M33" i="2"/>
  <c r="P32" i="2"/>
  <c r="O31" i="2"/>
  <c r="N30" i="2"/>
  <c r="Q29" i="2"/>
  <c r="M29" i="2"/>
  <c r="P28" i="2"/>
  <c r="O27" i="2"/>
  <c r="N26" i="2"/>
  <c r="Q25" i="2"/>
  <c r="M25" i="2"/>
  <c r="Q32" i="2"/>
  <c r="Q28" i="2"/>
  <c r="E37" i="2"/>
  <c r="O36" i="2"/>
  <c r="N35" i="2"/>
  <c r="Q34" i="2"/>
  <c r="M34" i="2"/>
  <c r="P33" i="2"/>
  <c r="O32" i="2"/>
  <c r="N31" i="2"/>
  <c r="Q30" i="2"/>
  <c r="M30" i="2"/>
  <c r="P29" i="2"/>
  <c r="O28" i="2"/>
  <c r="N27" i="2"/>
  <c r="Q26" i="2"/>
  <c r="M26" i="2"/>
  <c r="P25" i="2"/>
  <c r="D37" i="2"/>
  <c r="N36" i="2"/>
  <c r="Q35" i="2"/>
  <c r="M35" i="2"/>
  <c r="P34" i="2"/>
  <c r="O33" i="2"/>
  <c r="N32" i="2"/>
  <c r="N28" i="2"/>
  <c r="Q27" i="2"/>
  <c r="O17" i="10"/>
  <c r="O32" i="10"/>
  <c r="L32" i="10"/>
  <c r="I32" i="10"/>
  <c r="O47" i="10"/>
  <c r="I47" i="10"/>
  <c r="O77" i="10"/>
  <c r="L77" i="10"/>
  <c r="I77" i="10"/>
  <c r="O62" i="10"/>
  <c r="L62" i="10"/>
  <c r="I62" i="10"/>
  <c r="G137" i="12"/>
  <c r="N64" i="13"/>
  <c r="G136" i="12"/>
  <c r="N63" i="13"/>
  <c r="G120" i="12"/>
  <c r="N34" i="13"/>
  <c r="G119" i="12"/>
  <c r="N33" i="13"/>
  <c r="G103" i="12"/>
  <c r="N49" i="13"/>
  <c r="G102" i="12"/>
  <c r="N48" i="13"/>
  <c r="G86" i="12"/>
  <c r="N19" i="13"/>
  <c r="G85" i="12"/>
  <c r="N18" i="13"/>
  <c r="G69" i="12"/>
  <c r="K64" i="13"/>
  <c r="G68" i="12"/>
  <c r="K63" i="13"/>
  <c r="G52" i="12"/>
  <c r="G51" i="12"/>
  <c r="G35" i="12"/>
  <c r="K49" i="13"/>
  <c r="G34" i="12"/>
  <c r="K48" i="13"/>
  <c r="G18" i="12"/>
  <c r="K19" i="13"/>
  <c r="G17" i="12"/>
  <c r="K18" i="13"/>
  <c r="G357" i="8"/>
  <c r="G339" i="8"/>
  <c r="G321" i="8"/>
  <c r="G303" i="8"/>
  <c r="G285" i="8"/>
  <c r="R163" i="11"/>
  <c r="G267" i="8"/>
  <c r="O163" i="11"/>
  <c r="G249" i="8"/>
  <c r="L163" i="11"/>
  <c r="G231" i="8"/>
  <c r="I163" i="11"/>
  <c r="G213" i="8"/>
  <c r="F163" i="11"/>
  <c r="G195" i="8"/>
  <c r="C163" i="11"/>
  <c r="G178" i="8"/>
  <c r="G160" i="8"/>
  <c r="G142" i="8"/>
  <c r="G124" i="8"/>
  <c r="R135" i="11"/>
  <c r="O135" i="11"/>
  <c r="G70" i="8"/>
  <c r="L135" i="11"/>
  <c r="G52" i="8"/>
  <c r="I135" i="11"/>
  <c r="G34" i="8"/>
  <c r="F135" i="11"/>
  <c r="G16" i="8"/>
  <c r="C135" i="11"/>
  <c r="G231" i="7"/>
  <c r="T30" i="2"/>
  <c r="S30" i="2"/>
  <c r="T29" i="2"/>
  <c r="S29" i="2"/>
  <c r="T28" i="2"/>
  <c r="S28" i="2"/>
  <c r="R37" i="2"/>
  <c r="S25" i="2"/>
  <c r="P22" i="15"/>
  <c r="P66" i="11"/>
  <c r="M22" i="15"/>
  <c r="J22" i="15"/>
  <c r="P7" i="15"/>
  <c r="S26" i="2"/>
  <c r="T26" i="2"/>
  <c r="T27" i="2"/>
  <c r="S27" i="2"/>
  <c r="K33" i="13"/>
  <c r="S66" i="11"/>
  <c r="K34" i="13"/>
  <c r="T25" i="2"/>
  <c r="C39" i="2"/>
  <c r="O37" i="2"/>
  <c r="G39" i="2"/>
  <c r="N37" i="2"/>
  <c r="D39" i="2"/>
  <c r="P37" i="2"/>
  <c r="Q37" i="2"/>
  <c r="E39" i="2"/>
  <c r="F39" i="2"/>
  <c r="M37" i="2"/>
  <c r="G374" i="8"/>
  <c r="G518" i="8"/>
  <c r="G500" i="8"/>
  <c r="G464" i="8"/>
  <c r="G410" i="8"/>
  <c r="G482" i="8"/>
  <c r="G428" i="8"/>
  <c r="G446" i="8"/>
  <c r="G392" i="8"/>
  <c r="G536" i="8"/>
  <c r="O39" i="2"/>
  <c r="N39" i="2"/>
  <c r="T37" i="2"/>
  <c r="S37" i="2"/>
  <c r="R39" i="2"/>
  <c r="M39" i="2"/>
  <c r="Q39" i="2"/>
  <c r="P39" i="2"/>
  <c r="G321" i="7"/>
  <c r="G482" i="7"/>
  <c r="G303" i="7"/>
  <c r="G285" i="7"/>
  <c r="G267" i="7"/>
  <c r="R105" i="11"/>
  <c r="G249" i="7"/>
  <c r="G213" i="7"/>
  <c r="G195" i="7"/>
  <c r="O105" i="11"/>
  <c r="G177" i="7"/>
  <c r="L105" i="11"/>
  <c r="G142" i="7"/>
  <c r="G124" i="7"/>
  <c r="G106" i="7"/>
  <c r="R90" i="11"/>
  <c r="G88" i="7"/>
  <c r="G70" i="7"/>
  <c r="G52" i="7"/>
  <c r="G34" i="7"/>
  <c r="O90" i="11"/>
  <c r="G16" i="7"/>
  <c r="L90" i="11"/>
  <c r="G107" i="6"/>
  <c r="R32" i="11"/>
  <c r="G106" i="6"/>
  <c r="R31" i="11"/>
  <c r="G89" i="6"/>
  <c r="G88" i="6"/>
  <c r="G71" i="6"/>
  <c r="O62" i="11"/>
  <c r="G70" i="6"/>
  <c r="O61" i="11"/>
  <c r="G54" i="6"/>
  <c r="G53" i="6"/>
  <c r="G36" i="6"/>
  <c r="R47" i="11"/>
  <c r="G35" i="6"/>
  <c r="R46" i="11"/>
  <c r="G18" i="6"/>
  <c r="O47" i="11"/>
  <c r="G17" i="6"/>
  <c r="O46" i="11"/>
  <c r="R18" i="11"/>
  <c r="O33" i="15"/>
  <c r="O32" i="15"/>
  <c r="L32" i="15"/>
  <c r="L33" i="15"/>
  <c r="I32" i="15"/>
  <c r="I33" i="15"/>
  <c r="R61" i="11"/>
  <c r="G141" i="6"/>
  <c r="R76" i="11"/>
  <c r="R62" i="11"/>
  <c r="G142" i="6"/>
  <c r="R77" i="11"/>
  <c r="O17" i="15"/>
  <c r="R17" i="11"/>
  <c r="O18" i="15"/>
  <c r="G123" i="6"/>
  <c r="O76" i="11"/>
  <c r="G159" i="6"/>
  <c r="G428" i="7"/>
  <c r="G446" i="7"/>
  <c r="G464" i="7"/>
  <c r="G410" i="7"/>
  <c r="G124" i="6"/>
  <c r="O77" i="11"/>
  <c r="G160" i="6"/>
  <c r="G338" i="7"/>
  <c r="G356" i="7"/>
  <c r="G374" i="7"/>
  <c r="G392" i="7"/>
  <c r="G320" i="7"/>
  <c r="G302" i="7"/>
  <c r="G284" i="7"/>
  <c r="G266" i="7"/>
  <c r="R104" i="11"/>
  <c r="G248" i="7"/>
  <c r="G230" i="7"/>
  <c r="G212" i="7"/>
  <c r="G194" i="7"/>
  <c r="O104" i="11"/>
  <c r="G176" i="7"/>
  <c r="L104" i="11"/>
  <c r="G141" i="7"/>
  <c r="G123" i="7"/>
  <c r="G105" i="7"/>
  <c r="R89" i="11"/>
  <c r="G87" i="7"/>
  <c r="G69" i="7"/>
  <c r="G51" i="7"/>
  <c r="G33" i="7"/>
  <c r="O89" i="11"/>
  <c r="G15" i="7"/>
  <c r="L89" i="11"/>
  <c r="O173" i="10"/>
  <c r="O174" i="10"/>
  <c r="O159" i="10"/>
  <c r="O160" i="10"/>
  <c r="O145" i="10"/>
  <c r="O146" i="10"/>
  <c r="O131" i="10"/>
  <c r="O132" i="10"/>
  <c r="O117" i="10"/>
  <c r="O118" i="10"/>
  <c r="O103" i="10"/>
  <c r="O104" i="10"/>
  <c r="O90" i="10"/>
  <c r="O89" i="10"/>
  <c r="R134" i="11"/>
  <c r="R133" i="11"/>
  <c r="R132" i="11"/>
  <c r="R131" i="11"/>
  <c r="R130" i="11"/>
  <c r="R129" i="11"/>
  <c r="R128" i="11"/>
  <c r="R127" i="11"/>
  <c r="R126" i="11"/>
  <c r="O134" i="11"/>
  <c r="O133" i="11"/>
  <c r="O132" i="11"/>
  <c r="O131" i="11"/>
  <c r="O130" i="11"/>
  <c r="O129" i="11"/>
  <c r="O128" i="11"/>
  <c r="O127" i="11"/>
  <c r="O126" i="11"/>
  <c r="G355" i="7"/>
  <c r="G409" i="7"/>
  <c r="G391" i="7"/>
  <c r="G337" i="7"/>
  <c r="G481" i="7"/>
  <c r="G463" i="7"/>
  <c r="G445" i="7"/>
  <c r="G373" i="7"/>
  <c r="G427" i="7"/>
  <c r="G319" i="7"/>
  <c r="G301" i="7"/>
  <c r="G283" i="7"/>
  <c r="G265" i="7"/>
  <c r="R103" i="11"/>
  <c r="G247" i="7"/>
  <c r="G229" i="7"/>
  <c r="G211" i="7"/>
  <c r="G193" i="7"/>
  <c r="O103" i="11"/>
  <c r="G175" i="7"/>
  <c r="L103" i="11"/>
  <c r="G140" i="7"/>
  <c r="G122" i="7"/>
  <c r="G104" i="7"/>
  <c r="R88" i="11"/>
  <c r="G86" i="7"/>
  <c r="G68" i="7"/>
  <c r="G50" i="7"/>
  <c r="G32" i="7"/>
  <c r="O88" i="11"/>
  <c r="G14" i="7"/>
  <c r="L88" i="11"/>
  <c r="G105" i="6"/>
  <c r="R30" i="11"/>
  <c r="G87" i="6"/>
  <c r="G69" i="6"/>
  <c r="O60" i="11"/>
  <c r="G52" i="6"/>
  <c r="G34" i="6"/>
  <c r="R45" i="11"/>
  <c r="G16" i="6"/>
  <c r="O45" i="11"/>
  <c r="R16" i="11"/>
  <c r="O76" i="10"/>
  <c r="L76" i="10"/>
  <c r="I76" i="10"/>
  <c r="O61" i="10"/>
  <c r="L61" i="10"/>
  <c r="I61" i="10"/>
  <c r="O46" i="10"/>
  <c r="I46" i="10"/>
  <c r="O31" i="10"/>
  <c r="L31" i="10"/>
  <c r="I31" i="10"/>
  <c r="G117" i="12"/>
  <c r="N31" i="13"/>
  <c r="G118" i="12"/>
  <c r="N32" i="13"/>
  <c r="R60" i="11"/>
  <c r="G140" i="6"/>
  <c r="R75" i="11"/>
  <c r="O16" i="15"/>
  <c r="O16" i="10"/>
  <c r="G158" i="6"/>
  <c r="G372" i="7"/>
  <c r="G444" i="7"/>
  <c r="L31" i="15"/>
  <c r="G426" i="7"/>
  <c r="G336" i="7"/>
  <c r="G122" i="6"/>
  <c r="O75" i="11"/>
  <c r="G354" i="7"/>
  <c r="G390" i="7"/>
  <c r="G408" i="7"/>
  <c r="G462" i="7"/>
  <c r="G480" i="7"/>
  <c r="I31" i="15"/>
  <c r="O31" i="15"/>
  <c r="G354" i="8"/>
  <c r="G355" i="8"/>
  <c r="G356" i="8"/>
  <c r="G336" i="8"/>
  <c r="G337" i="8"/>
  <c r="G338" i="8"/>
  <c r="G318" i="8"/>
  <c r="G319" i="8"/>
  <c r="G320" i="8"/>
  <c r="G300" i="8"/>
  <c r="G301" i="8"/>
  <c r="G302" i="8"/>
  <c r="G282" i="8"/>
  <c r="R160" i="11"/>
  <c r="G283" i="8"/>
  <c r="R161" i="11"/>
  <c r="G284" i="8"/>
  <c r="R162" i="11"/>
  <c r="G264" i="8"/>
  <c r="O160" i="11"/>
  <c r="G265" i="8"/>
  <c r="O161" i="11"/>
  <c r="G266" i="8"/>
  <c r="O162" i="11"/>
  <c r="G246" i="8"/>
  <c r="L160" i="11"/>
  <c r="G247" i="8"/>
  <c r="L161" i="11"/>
  <c r="G248" i="8"/>
  <c r="L162" i="11"/>
  <c r="G228" i="8"/>
  <c r="I160" i="11"/>
  <c r="G229" i="8"/>
  <c r="I161" i="11"/>
  <c r="G230" i="8"/>
  <c r="I162" i="11"/>
  <c r="G210" i="8"/>
  <c r="F160" i="11"/>
  <c r="G211" i="8"/>
  <c r="F161" i="11"/>
  <c r="G212" i="8"/>
  <c r="F162" i="11"/>
  <c r="G192" i="8"/>
  <c r="C160" i="11"/>
  <c r="G193" i="8"/>
  <c r="C161" i="11"/>
  <c r="G194" i="8"/>
  <c r="C162" i="11"/>
  <c r="G175" i="8"/>
  <c r="G176" i="8"/>
  <c r="G177" i="8"/>
  <c r="G157" i="8"/>
  <c r="G158" i="8"/>
  <c r="G159" i="8"/>
  <c r="G139" i="8"/>
  <c r="G140" i="8"/>
  <c r="G141" i="8"/>
  <c r="G121" i="8"/>
  <c r="G122" i="8"/>
  <c r="G123" i="8"/>
  <c r="G67" i="8"/>
  <c r="L132" i="11"/>
  <c r="G68" i="8"/>
  <c r="L133" i="11"/>
  <c r="G69" i="8"/>
  <c r="L134" i="11"/>
  <c r="G49" i="8"/>
  <c r="I132" i="11"/>
  <c r="G50" i="8"/>
  <c r="I133" i="11"/>
  <c r="G51" i="8"/>
  <c r="I134" i="11"/>
  <c r="G31" i="8"/>
  <c r="F132" i="11"/>
  <c r="G32" i="8"/>
  <c r="F133" i="11"/>
  <c r="G33" i="8"/>
  <c r="F134" i="11"/>
  <c r="G14" i="8"/>
  <c r="C133" i="11"/>
  <c r="G15" i="8"/>
  <c r="C134" i="11"/>
  <c r="G463" i="8"/>
  <c r="G480" i="8"/>
  <c r="G535" i="8"/>
  <c r="G498" i="8"/>
  <c r="G445" i="8"/>
  <c r="G462" i="8"/>
  <c r="G534" i="8"/>
  <c r="G444" i="8"/>
  <c r="G461" i="8"/>
  <c r="G516" i="8"/>
  <c r="G409" i="8"/>
  <c r="G426" i="8"/>
  <c r="G443" i="8"/>
  <c r="G391" i="8"/>
  <c r="G408" i="8"/>
  <c r="G425" i="8"/>
  <c r="G390" i="8"/>
  <c r="G407" i="8"/>
  <c r="G427" i="8"/>
  <c r="G389" i="8"/>
  <c r="G481" i="8"/>
  <c r="G497" i="8"/>
  <c r="G372" i="8"/>
  <c r="G499" i="8"/>
  <c r="G515" i="8"/>
  <c r="G517" i="8"/>
  <c r="G533" i="8"/>
  <c r="G373" i="8"/>
  <c r="G479" i="8"/>
  <c r="G134" i="12"/>
  <c r="N61" i="13"/>
  <c r="G135" i="12"/>
  <c r="N62" i="13"/>
  <c r="G100" i="12"/>
  <c r="N46" i="13"/>
  <c r="G101" i="12"/>
  <c r="N47" i="13"/>
  <c r="G83" i="12"/>
  <c r="N16" i="13"/>
  <c r="G84" i="12"/>
  <c r="N17" i="13"/>
  <c r="G66" i="12"/>
  <c r="K61" i="13"/>
  <c r="G67" i="12"/>
  <c r="K62" i="13"/>
  <c r="G49" i="12"/>
  <c r="G50" i="12"/>
  <c r="G32" i="12"/>
  <c r="K46" i="13"/>
  <c r="G33" i="12"/>
  <c r="K47" i="13"/>
  <c r="G15" i="12"/>
  <c r="K16" i="13"/>
  <c r="G16" i="12"/>
  <c r="K17" i="13"/>
  <c r="K32" i="13"/>
  <c r="K31" i="13"/>
  <c r="G13" i="8"/>
  <c r="C132" i="11"/>
  <c r="G264" i="7"/>
  <c r="G318" i="7"/>
  <c r="R317" i="7"/>
  <c r="G300" i="7"/>
  <c r="R299" i="7"/>
  <c r="G282" i="7"/>
  <c r="R281" i="7"/>
  <c r="G246" i="7"/>
  <c r="R245" i="7"/>
  <c r="G228" i="7"/>
  <c r="R227" i="7"/>
  <c r="G210" i="7"/>
  <c r="R209" i="7"/>
  <c r="G192" i="7"/>
  <c r="G174" i="7"/>
  <c r="G139" i="7"/>
  <c r="R138" i="7"/>
  <c r="G121" i="7"/>
  <c r="R120" i="7"/>
  <c r="G103" i="7"/>
  <c r="G85" i="7"/>
  <c r="R84" i="7"/>
  <c r="G67" i="7"/>
  <c r="R66" i="7"/>
  <c r="G49" i="7"/>
  <c r="R48" i="7"/>
  <c r="G31" i="7"/>
  <c r="G13" i="7"/>
  <c r="G104" i="6"/>
  <c r="R29" i="11"/>
  <c r="G86" i="6"/>
  <c r="G68" i="6"/>
  <c r="O59" i="11"/>
  <c r="G51" i="6"/>
  <c r="G33" i="6"/>
  <c r="R44" i="11"/>
  <c r="G15" i="6"/>
  <c r="O44" i="11"/>
  <c r="R15" i="11"/>
  <c r="O172" i="10"/>
  <c r="O158" i="10"/>
  <c r="O144" i="10"/>
  <c r="O130" i="10"/>
  <c r="O116" i="10"/>
  <c r="O102" i="10"/>
  <c r="O88" i="10"/>
  <c r="O75" i="10"/>
  <c r="L75" i="10"/>
  <c r="I75" i="10"/>
  <c r="O60" i="10"/>
  <c r="L60" i="10"/>
  <c r="I60" i="10"/>
  <c r="O45" i="10"/>
  <c r="R12" i="2"/>
  <c r="O30" i="10"/>
  <c r="L30" i="10"/>
  <c r="I30" i="10"/>
  <c r="L87" i="11"/>
  <c r="R12" i="7"/>
  <c r="L102" i="11"/>
  <c r="R173" i="7"/>
  <c r="R406" i="7"/>
  <c r="R102" i="11"/>
  <c r="R263" i="7"/>
  <c r="O87" i="11"/>
  <c r="R30" i="7"/>
  <c r="R87" i="11"/>
  <c r="R102" i="7"/>
  <c r="O102" i="11"/>
  <c r="R191" i="7"/>
  <c r="R442" i="7"/>
  <c r="R370" i="7"/>
  <c r="R460" i="7"/>
  <c r="R388" i="7"/>
  <c r="R478" i="7"/>
  <c r="R10" i="2"/>
  <c r="R11" i="2"/>
  <c r="R9" i="2"/>
  <c r="R8" i="2"/>
  <c r="R59" i="11"/>
  <c r="G139" i="6"/>
  <c r="R74" i="11"/>
  <c r="O15" i="15"/>
  <c r="O15" i="10"/>
  <c r="R7" i="2"/>
  <c r="I45" i="10"/>
  <c r="O30" i="15"/>
  <c r="L30" i="15"/>
  <c r="G443" i="7"/>
  <c r="G371" i="8"/>
  <c r="G479" i="7"/>
  <c r="G461" i="7"/>
  <c r="I30" i="15"/>
  <c r="G121" i="6"/>
  <c r="O74" i="11"/>
  <c r="G157" i="6"/>
  <c r="G335" i="7"/>
  <c r="G353" i="7"/>
  <c r="G371" i="7"/>
  <c r="G389" i="7"/>
  <c r="G407" i="7"/>
  <c r="G425" i="7"/>
  <c r="R424" i="7"/>
  <c r="R334" i="7"/>
  <c r="R352" i="7"/>
  <c r="R19" i="2"/>
  <c r="O74" i="10"/>
  <c r="L74" i="10"/>
  <c r="I74" i="10"/>
  <c r="O59" i="10"/>
  <c r="L59" i="10"/>
  <c r="I59" i="10"/>
  <c r="O14" i="10"/>
  <c r="O29" i="10"/>
  <c r="L29" i="10"/>
  <c r="I29" i="10"/>
  <c r="O44" i="10"/>
  <c r="L90" i="2"/>
  <c r="L89" i="2"/>
  <c r="L88" i="2"/>
  <c r="L87" i="2"/>
  <c r="L86" i="2"/>
  <c r="L85" i="2"/>
  <c r="L84" i="2"/>
  <c r="L83" i="2"/>
  <c r="L82" i="2"/>
  <c r="L81" i="2"/>
  <c r="L80" i="2"/>
  <c r="L79" i="2"/>
  <c r="E90" i="2"/>
  <c r="D90" i="2"/>
  <c r="C90" i="2"/>
  <c r="E89" i="2"/>
  <c r="D89" i="2"/>
  <c r="C89" i="2"/>
  <c r="E88" i="2"/>
  <c r="D88" i="2"/>
  <c r="C88" i="2"/>
  <c r="E87" i="2"/>
  <c r="D87" i="2"/>
  <c r="C87" i="2"/>
  <c r="E86" i="2"/>
  <c r="D86" i="2"/>
  <c r="C86" i="2"/>
  <c r="E85" i="2"/>
  <c r="D85" i="2"/>
  <c r="B85" i="2"/>
  <c r="F84" i="2"/>
  <c r="E84" i="2"/>
  <c r="D84" i="2"/>
  <c r="B84" i="2"/>
  <c r="F83" i="2"/>
  <c r="E83" i="2"/>
  <c r="D83" i="2"/>
  <c r="B83" i="2"/>
  <c r="F82" i="2"/>
  <c r="E82" i="2"/>
  <c r="D82" i="2"/>
  <c r="B82" i="2"/>
  <c r="F81" i="2"/>
  <c r="E81" i="2"/>
  <c r="D81" i="2"/>
  <c r="B81" i="2"/>
  <c r="F80" i="2"/>
  <c r="E80" i="2"/>
  <c r="D80" i="2"/>
  <c r="B80" i="2"/>
  <c r="F79" i="2"/>
  <c r="E79" i="2"/>
  <c r="D79" i="2"/>
  <c r="B79" i="2"/>
  <c r="L54" i="2"/>
  <c r="L53" i="2"/>
  <c r="L52" i="2"/>
  <c r="L51" i="2"/>
  <c r="L50" i="2"/>
  <c r="L49" i="2"/>
  <c r="L48" i="2"/>
  <c r="L47" i="2"/>
  <c r="L46" i="2"/>
  <c r="L45" i="2"/>
  <c r="L44" i="2"/>
  <c r="L43" i="2"/>
  <c r="E54" i="2"/>
  <c r="D54" i="2"/>
  <c r="C54" i="2"/>
  <c r="E53" i="2"/>
  <c r="D53" i="2"/>
  <c r="C53" i="2"/>
  <c r="E52" i="2"/>
  <c r="D52" i="2"/>
  <c r="C52" i="2"/>
  <c r="E51" i="2"/>
  <c r="D51" i="2"/>
  <c r="C51" i="2"/>
  <c r="E50" i="2"/>
  <c r="D50" i="2"/>
  <c r="C50" i="2"/>
  <c r="F49" i="2"/>
  <c r="E49" i="2"/>
  <c r="D49" i="2"/>
  <c r="B49" i="2"/>
  <c r="I48" i="2"/>
  <c r="Q42" i="10"/>
  <c r="F48" i="2"/>
  <c r="E48" i="2"/>
  <c r="D48" i="2"/>
  <c r="B48" i="2"/>
  <c r="I47" i="2"/>
  <c r="Q41" i="10"/>
  <c r="F47" i="2"/>
  <c r="E47" i="2"/>
  <c r="D47" i="2"/>
  <c r="B47" i="2"/>
  <c r="I46" i="2"/>
  <c r="Q40" i="10"/>
  <c r="F46" i="2"/>
  <c r="E46" i="2"/>
  <c r="D46" i="2"/>
  <c r="B46" i="2"/>
  <c r="F45" i="2"/>
  <c r="E45" i="2"/>
  <c r="D45" i="2"/>
  <c r="B45" i="2"/>
  <c r="F44" i="2"/>
  <c r="E44" i="2"/>
  <c r="D44" i="2"/>
  <c r="B44" i="2"/>
  <c r="F43" i="2"/>
  <c r="E43" i="2"/>
  <c r="D43" i="2"/>
  <c r="B43" i="2"/>
  <c r="L18" i="2"/>
  <c r="L17" i="2"/>
  <c r="L16" i="2"/>
  <c r="L15" i="2"/>
  <c r="E18" i="2"/>
  <c r="D18" i="2"/>
  <c r="C18" i="2"/>
  <c r="E17" i="2"/>
  <c r="D17" i="2"/>
  <c r="C17" i="2"/>
  <c r="E16" i="2"/>
  <c r="D16" i="2"/>
  <c r="C16" i="2"/>
  <c r="E15" i="2"/>
  <c r="D15" i="2"/>
  <c r="C15" i="2"/>
  <c r="I83" i="2"/>
  <c r="R84" i="2"/>
  <c r="I84" i="2"/>
  <c r="O43" i="10"/>
  <c r="R48" i="2"/>
  <c r="R83" i="2"/>
  <c r="O42" i="10"/>
  <c r="R47" i="2"/>
  <c r="R81" i="2"/>
  <c r="I82" i="2"/>
  <c r="R82" i="2"/>
  <c r="O41" i="10"/>
  <c r="R46" i="2"/>
  <c r="O39" i="10"/>
  <c r="I45" i="2"/>
  <c r="Q39" i="10"/>
  <c r="R44" i="2"/>
  <c r="R79" i="2"/>
  <c r="I80" i="2"/>
  <c r="O38" i="10"/>
  <c r="I44" i="2"/>
  <c r="Q38" i="10"/>
  <c r="O40" i="10"/>
  <c r="R45" i="2"/>
  <c r="I81" i="2"/>
  <c r="R80" i="2"/>
  <c r="I43" i="2"/>
  <c r="Q37" i="10"/>
  <c r="O37" i="10"/>
  <c r="I79" i="2"/>
  <c r="N7" i="2"/>
  <c r="N9" i="2"/>
  <c r="N12" i="2"/>
  <c r="N14" i="2"/>
  <c r="N11" i="2"/>
  <c r="N8" i="2"/>
  <c r="N10" i="2"/>
  <c r="N13" i="2"/>
  <c r="O14" i="2"/>
  <c r="O13" i="2"/>
  <c r="O11" i="2"/>
  <c r="O12" i="2"/>
  <c r="O7" i="2"/>
  <c r="O8" i="2"/>
  <c r="O10" i="2"/>
  <c r="O9" i="2"/>
  <c r="P7" i="2"/>
  <c r="P11" i="2"/>
  <c r="P9" i="2"/>
  <c r="P8" i="2"/>
  <c r="P14" i="2"/>
  <c r="P12" i="2"/>
  <c r="P13" i="2"/>
  <c r="P10" i="2"/>
  <c r="R43" i="2"/>
  <c r="M11" i="2"/>
  <c r="T11" i="2"/>
  <c r="M14" i="2"/>
  <c r="M7" i="2"/>
  <c r="T7" i="2"/>
  <c r="M10" i="2"/>
  <c r="T10" i="2"/>
  <c r="M12" i="2"/>
  <c r="T12" i="2"/>
  <c r="M9" i="2"/>
  <c r="T9" i="2"/>
  <c r="M8" i="2"/>
  <c r="T8" i="2"/>
  <c r="G91" i="2"/>
  <c r="G38" i="2"/>
  <c r="Q18" i="2"/>
  <c r="G19" i="2"/>
  <c r="G55" i="2"/>
  <c r="G92" i="2"/>
  <c r="Q89" i="2"/>
  <c r="Q90" i="2"/>
  <c r="Q54" i="2"/>
  <c r="Q53" i="2"/>
  <c r="Q17" i="2"/>
  <c r="Q16" i="2"/>
  <c r="Q88" i="2"/>
  <c r="Q52" i="2"/>
  <c r="Q87" i="2"/>
  <c r="Q15" i="2"/>
  <c r="Q51" i="2"/>
  <c r="Q14" i="2"/>
  <c r="E62" i="2"/>
  <c r="I63" i="2"/>
  <c r="E64" i="2"/>
  <c r="I65" i="2"/>
  <c r="E66" i="2"/>
  <c r="E68" i="2"/>
  <c r="D69" i="2"/>
  <c r="C70" i="2"/>
  <c r="E72" i="2"/>
  <c r="L63" i="2"/>
  <c r="L67" i="2"/>
  <c r="L71" i="2"/>
  <c r="Q50" i="2"/>
  <c r="E63" i="2"/>
  <c r="E65" i="2"/>
  <c r="I66" i="2"/>
  <c r="D71" i="2"/>
  <c r="C72" i="2"/>
  <c r="L69" i="2"/>
  <c r="D61" i="2"/>
  <c r="F62" i="2"/>
  <c r="B64" i="2"/>
  <c r="D65" i="2"/>
  <c r="F66" i="2"/>
  <c r="C71" i="2"/>
  <c r="L68" i="2"/>
  <c r="E61" i="2"/>
  <c r="I62" i="2"/>
  <c r="I64" i="2"/>
  <c r="E67" i="2"/>
  <c r="C68" i="2"/>
  <c r="E70" i="2"/>
  <c r="L61" i="2"/>
  <c r="L65" i="2"/>
  <c r="B62" i="2"/>
  <c r="D63" i="2"/>
  <c r="F64" i="2"/>
  <c r="B66" i="2"/>
  <c r="D67" i="2"/>
  <c r="E69" i="2"/>
  <c r="D70" i="2"/>
  <c r="L64" i="2"/>
  <c r="L72" i="2"/>
  <c r="Q86" i="2"/>
  <c r="B61" i="2"/>
  <c r="F61" i="2"/>
  <c r="D62" i="2"/>
  <c r="B63" i="2"/>
  <c r="F63" i="2"/>
  <c r="D64" i="2"/>
  <c r="B65" i="2"/>
  <c r="F65" i="2"/>
  <c r="D66" i="2"/>
  <c r="B67" i="2"/>
  <c r="F67" i="2"/>
  <c r="D68" i="2"/>
  <c r="C69" i="2"/>
  <c r="E71" i="2"/>
  <c r="D72" i="2"/>
  <c r="L62" i="2"/>
  <c r="L66" i="2"/>
  <c r="L70" i="2"/>
  <c r="R91" i="2"/>
  <c r="R55" i="2"/>
  <c r="G56" i="2"/>
  <c r="G20" i="2"/>
  <c r="G73" i="2"/>
  <c r="Q72" i="2"/>
  <c r="Q71" i="2"/>
  <c r="Q70" i="2"/>
  <c r="Q69" i="2"/>
  <c r="Q68" i="2"/>
  <c r="E54" i="4"/>
  <c r="D54" i="4"/>
  <c r="C54" i="4"/>
  <c r="E53" i="4"/>
  <c r="D53" i="4"/>
  <c r="C53" i="4"/>
  <c r="E52" i="4"/>
  <c r="D52" i="4"/>
  <c r="C52" i="4"/>
  <c r="E51" i="4"/>
  <c r="D51" i="4"/>
  <c r="C51" i="4"/>
  <c r="E50" i="4"/>
  <c r="D50" i="4"/>
  <c r="C50" i="4"/>
  <c r="O115" i="10"/>
  <c r="E49" i="4"/>
  <c r="D49" i="4"/>
  <c r="C49" i="4"/>
  <c r="F48" i="4"/>
  <c r="E48" i="4"/>
  <c r="D48" i="4"/>
  <c r="B48" i="4"/>
  <c r="I47" i="4"/>
  <c r="Q113" i="10"/>
  <c r="F47" i="4"/>
  <c r="E47" i="4"/>
  <c r="D47" i="4"/>
  <c r="B47" i="4"/>
  <c r="I46" i="4"/>
  <c r="Q112" i="10"/>
  <c r="F46" i="4"/>
  <c r="E46" i="4"/>
  <c r="D46" i="4"/>
  <c r="B46" i="4"/>
  <c r="I45" i="4"/>
  <c r="Q111" i="10"/>
  <c r="F45" i="4"/>
  <c r="E45" i="4"/>
  <c r="D45" i="4"/>
  <c r="B45" i="4"/>
  <c r="F44" i="4"/>
  <c r="E44" i="4"/>
  <c r="D44" i="4"/>
  <c r="B44" i="4"/>
  <c r="E36" i="4"/>
  <c r="E35" i="4"/>
  <c r="E34" i="4"/>
  <c r="E33" i="4"/>
  <c r="E32" i="4"/>
  <c r="O101" i="10"/>
  <c r="E31" i="4"/>
  <c r="F30" i="4"/>
  <c r="E30" i="4"/>
  <c r="I29" i="4"/>
  <c r="Q99" i="10"/>
  <c r="F29" i="4"/>
  <c r="E29" i="4"/>
  <c r="I28" i="4"/>
  <c r="Q98" i="10"/>
  <c r="F28" i="4"/>
  <c r="E28" i="4"/>
  <c r="I27" i="4"/>
  <c r="Q97" i="10"/>
  <c r="F27" i="4"/>
  <c r="E27" i="4"/>
  <c r="F26" i="4"/>
  <c r="E26" i="4"/>
  <c r="D36" i="4"/>
  <c r="D35" i="4"/>
  <c r="D34" i="4"/>
  <c r="D33" i="4"/>
  <c r="D32" i="4"/>
  <c r="D31" i="4"/>
  <c r="D30" i="4"/>
  <c r="D29" i="4"/>
  <c r="D28" i="4"/>
  <c r="D27" i="4"/>
  <c r="D26" i="4"/>
  <c r="B7" i="3"/>
  <c r="F152" i="4"/>
  <c r="F153" i="4"/>
  <c r="I153" i="4"/>
  <c r="F154" i="4"/>
  <c r="I154" i="4"/>
  <c r="F155" i="4"/>
  <c r="I155" i="4"/>
  <c r="F156" i="4"/>
  <c r="I151" i="4"/>
  <c r="F138" i="4"/>
  <c r="I137" i="4"/>
  <c r="F137" i="4"/>
  <c r="I136" i="4"/>
  <c r="F136" i="4"/>
  <c r="F135" i="4"/>
  <c r="F134" i="4"/>
  <c r="I133" i="4"/>
  <c r="O171" i="10"/>
  <c r="F120" i="4"/>
  <c r="I119" i="4"/>
  <c r="Q169" i="10"/>
  <c r="F119" i="4"/>
  <c r="I118" i="4"/>
  <c r="Q168" i="10"/>
  <c r="F118" i="4"/>
  <c r="I117" i="4"/>
  <c r="Q167" i="10"/>
  <c r="F117" i="4"/>
  <c r="F116" i="4"/>
  <c r="I115" i="4"/>
  <c r="O157" i="10"/>
  <c r="F102" i="4"/>
  <c r="I101" i="4"/>
  <c r="Q155" i="10"/>
  <c r="F101" i="4"/>
  <c r="I100" i="4"/>
  <c r="Q154" i="10"/>
  <c r="F100" i="4"/>
  <c r="I99" i="4"/>
  <c r="Q153" i="10"/>
  <c r="F99" i="4"/>
  <c r="F98" i="4"/>
  <c r="I97" i="4"/>
  <c r="F80" i="4"/>
  <c r="F81" i="4"/>
  <c r="I81" i="4"/>
  <c r="Q139" i="10"/>
  <c r="F82" i="4"/>
  <c r="I82" i="4"/>
  <c r="Q140" i="10"/>
  <c r="F83" i="4"/>
  <c r="I83" i="4"/>
  <c r="Q141" i="10"/>
  <c r="F84" i="4"/>
  <c r="O143" i="10"/>
  <c r="I79" i="4"/>
  <c r="F62" i="4"/>
  <c r="F63" i="4"/>
  <c r="I63" i="4"/>
  <c r="Q125" i="10"/>
  <c r="F64" i="4"/>
  <c r="I64" i="4"/>
  <c r="Q126" i="10"/>
  <c r="F65" i="4"/>
  <c r="Q127" i="10"/>
  <c r="F66" i="4"/>
  <c r="O129" i="10"/>
  <c r="I61" i="4"/>
  <c r="I43" i="4"/>
  <c r="O87" i="10"/>
  <c r="F12" i="4"/>
  <c r="I11" i="4"/>
  <c r="Q85" i="10"/>
  <c r="F11" i="4"/>
  <c r="I10" i="4"/>
  <c r="Q84" i="10"/>
  <c r="F10" i="4"/>
  <c r="I9" i="4"/>
  <c r="Q83" i="10"/>
  <c r="F9" i="4"/>
  <c r="F8" i="4"/>
  <c r="I7" i="4"/>
  <c r="H33" i="15"/>
  <c r="H32" i="15"/>
  <c r="H31" i="15"/>
  <c r="H30" i="15"/>
  <c r="H29" i="15"/>
  <c r="H28" i="15"/>
  <c r="H27" i="15"/>
  <c r="H26" i="15"/>
  <c r="H25" i="15"/>
  <c r="H24" i="15"/>
  <c r="H23" i="15"/>
  <c r="H22" i="15"/>
  <c r="N18" i="15"/>
  <c r="N17" i="15"/>
  <c r="N16" i="15"/>
  <c r="N15" i="15"/>
  <c r="N14" i="15"/>
  <c r="N13" i="15"/>
  <c r="N12" i="15"/>
  <c r="N11" i="15"/>
  <c r="N10" i="15"/>
  <c r="N9" i="15"/>
  <c r="N8" i="15"/>
  <c r="N7" i="15"/>
  <c r="M60" i="14"/>
  <c r="N60" i="14"/>
  <c r="O60" i="14"/>
  <c r="P60" i="14"/>
  <c r="Q60" i="14"/>
  <c r="C60" i="14"/>
  <c r="D60" i="14"/>
  <c r="E60" i="14"/>
  <c r="F60" i="14"/>
  <c r="G60" i="14"/>
  <c r="M42" i="14"/>
  <c r="N42" i="14"/>
  <c r="O42" i="14"/>
  <c r="P42" i="14"/>
  <c r="Q42" i="14"/>
  <c r="C42" i="14"/>
  <c r="D42" i="14"/>
  <c r="E42" i="14"/>
  <c r="F42" i="14"/>
  <c r="G42" i="14"/>
  <c r="M24" i="14"/>
  <c r="N24" i="14"/>
  <c r="O24" i="14"/>
  <c r="P24" i="14"/>
  <c r="Q24" i="14"/>
  <c r="C24" i="14"/>
  <c r="D24" i="14"/>
  <c r="E24" i="14"/>
  <c r="F24" i="14"/>
  <c r="G24" i="14"/>
  <c r="M6" i="14"/>
  <c r="N6" i="14"/>
  <c r="O6" i="14"/>
  <c r="P6" i="14"/>
  <c r="Q6" i="14"/>
  <c r="C6" i="14"/>
  <c r="D6" i="14"/>
  <c r="E6" i="14"/>
  <c r="F6" i="14"/>
  <c r="G6" i="14"/>
  <c r="L137" i="12"/>
  <c r="L136" i="12"/>
  <c r="L135" i="12"/>
  <c r="L134" i="12"/>
  <c r="L133" i="12"/>
  <c r="L132" i="12"/>
  <c r="L131" i="12"/>
  <c r="L130" i="12"/>
  <c r="L129" i="12"/>
  <c r="L128" i="12"/>
  <c r="L127" i="12"/>
  <c r="L126" i="12"/>
  <c r="F137" i="12"/>
  <c r="E137" i="12"/>
  <c r="D137" i="12"/>
  <c r="C137" i="12"/>
  <c r="B137" i="12"/>
  <c r="F136" i="12"/>
  <c r="E136" i="12"/>
  <c r="D136" i="12"/>
  <c r="C136" i="12"/>
  <c r="B136" i="12"/>
  <c r="F135" i="12"/>
  <c r="E135" i="12"/>
  <c r="D135" i="12"/>
  <c r="C135" i="12"/>
  <c r="B135" i="12"/>
  <c r="F134" i="12"/>
  <c r="E134" i="12"/>
  <c r="D134" i="12"/>
  <c r="C134" i="12"/>
  <c r="B134" i="12"/>
  <c r="G133" i="12"/>
  <c r="N60" i="13"/>
  <c r="F133" i="12"/>
  <c r="E133" i="12"/>
  <c r="D133" i="12"/>
  <c r="C133" i="12"/>
  <c r="B133" i="12"/>
  <c r="G132" i="12"/>
  <c r="F132" i="12"/>
  <c r="E132" i="12"/>
  <c r="D132" i="12"/>
  <c r="C132" i="12"/>
  <c r="B132" i="12"/>
  <c r="G131" i="12"/>
  <c r="F131" i="12"/>
  <c r="E131" i="12"/>
  <c r="D131" i="12"/>
  <c r="C131" i="12"/>
  <c r="B131" i="12"/>
  <c r="G130" i="12"/>
  <c r="I130" i="12"/>
  <c r="F130" i="12"/>
  <c r="E130" i="12"/>
  <c r="D130" i="12"/>
  <c r="C130" i="12"/>
  <c r="B130" i="12"/>
  <c r="G129" i="12"/>
  <c r="F129" i="12"/>
  <c r="E129" i="12"/>
  <c r="D129" i="12"/>
  <c r="C129" i="12"/>
  <c r="B129" i="12"/>
  <c r="G128" i="12"/>
  <c r="F128" i="12"/>
  <c r="E128" i="12"/>
  <c r="D128" i="12"/>
  <c r="C128" i="12"/>
  <c r="B128" i="12"/>
  <c r="G127" i="12"/>
  <c r="F127" i="12"/>
  <c r="E127" i="12"/>
  <c r="D127" i="12"/>
  <c r="C127" i="12"/>
  <c r="B127" i="12"/>
  <c r="G126" i="12"/>
  <c r="F126" i="12"/>
  <c r="E126" i="12"/>
  <c r="D126" i="12"/>
  <c r="C126" i="12"/>
  <c r="B126" i="12"/>
  <c r="L120" i="12"/>
  <c r="L119" i="12"/>
  <c r="L118" i="12"/>
  <c r="L117" i="12"/>
  <c r="L116" i="12"/>
  <c r="L115" i="12"/>
  <c r="L114" i="12"/>
  <c r="L113" i="12"/>
  <c r="L112" i="12"/>
  <c r="L111" i="12"/>
  <c r="L110" i="12"/>
  <c r="L109" i="12"/>
  <c r="F120" i="12"/>
  <c r="E120" i="12"/>
  <c r="D120" i="12"/>
  <c r="C120" i="12"/>
  <c r="B120" i="12"/>
  <c r="F119" i="12"/>
  <c r="E119" i="12"/>
  <c r="D119" i="12"/>
  <c r="C119" i="12"/>
  <c r="B119" i="12"/>
  <c r="F118" i="12"/>
  <c r="E118" i="12"/>
  <c r="D118" i="12"/>
  <c r="C118" i="12"/>
  <c r="B118" i="12"/>
  <c r="F117" i="12"/>
  <c r="E117" i="12"/>
  <c r="D117" i="12"/>
  <c r="C117" i="12"/>
  <c r="B117" i="12"/>
  <c r="G116" i="12"/>
  <c r="N30" i="13"/>
  <c r="F116" i="12"/>
  <c r="E116" i="12"/>
  <c r="D116" i="12"/>
  <c r="C116" i="12"/>
  <c r="B116" i="12"/>
  <c r="G115" i="12"/>
  <c r="F115" i="12"/>
  <c r="E115" i="12"/>
  <c r="D115" i="12"/>
  <c r="C115" i="12"/>
  <c r="B115" i="12"/>
  <c r="G114" i="12"/>
  <c r="F114" i="12"/>
  <c r="E114" i="12"/>
  <c r="D114" i="12"/>
  <c r="C114" i="12"/>
  <c r="B114" i="12"/>
  <c r="G113" i="12"/>
  <c r="I113" i="12"/>
  <c r="F113" i="12"/>
  <c r="E113" i="12"/>
  <c r="D113" i="12"/>
  <c r="C113" i="12"/>
  <c r="B113" i="12"/>
  <c r="G112" i="12"/>
  <c r="F112" i="12"/>
  <c r="E112" i="12"/>
  <c r="D112" i="12"/>
  <c r="C112" i="12"/>
  <c r="B112" i="12"/>
  <c r="G111" i="12"/>
  <c r="F111" i="12"/>
  <c r="E111" i="12"/>
  <c r="D111" i="12"/>
  <c r="C111" i="12"/>
  <c r="B111" i="12"/>
  <c r="G110" i="12"/>
  <c r="F110" i="12"/>
  <c r="E110" i="12"/>
  <c r="D110" i="12"/>
  <c r="C110" i="12"/>
  <c r="B110" i="12"/>
  <c r="G109" i="12"/>
  <c r="F109" i="12"/>
  <c r="E109" i="12"/>
  <c r="D109" i="12"/>
  <c r="C109" i="12"/>
  <c r="B109" i="12"/>
  <c r="L103" i="12"/>
  <c r="L102" i="12"/>
  <c r="L101" i="12"/>
  <c r="L100" i="12"/>
  <c r="L99" i="12"/>
  <c r="L98" i="12"/>
  <c r="L97" i="12"/>
  <c r="L96" i="12"/>
  <c r="L95" i="12"/>
  <c r="L94" i="12"/>
  <c r="L93" i="12"/>
  <c r="L92" i="12"/>
  <c r="F103" i="12"/>
  <c r="E103" i="12"/>
  <c r="D103" i="12"/>
  <c r="C103" i="12"/>
  <c r="B103" i="12"/>
  <c r="F102" i="12"/>
  <c r="E102" i="12"/>
  <c r="D102" i="12"/>
  <c r="C102" i="12"/>
  <c r="B102" i="12"/>
  <c r="F101" i="12"/>
  <c r="E101" i="12"/>
  <c r="D101" i="12"/>
  <c r="C101" i="12"/>
  <c r="B101" i="12"/>
  <c r="F100" i="12"/>
  <c r="E100" i="12"/>
  <c r="D100" i="12"/>
  <c r="C100" i="12"/>
  <c r="B100" i="12"/>
  <c r="G99" i="12"/>
  <c r="N45" i="13"/>
  <c r="F99" i="12"/>
  <c r="E99" i="12"/>
  <c r="D99" i="12"/>
  <c r="C99" i="12"/>
  <c r="B99" i="12"/>
  <c r="G98" i="12"/>
  <c r="F98" i="12"/>
  <c r="E98" i="12"/>
  <c r="D98" i="12"/>
  <c r="C98" i="12"/>
  <c r="B98" i="12"/>
  <c r="G97" i="12"/>
  <c r="F97" i="12"/>
  <c r="E97" i="12"/>
  <c r="D97" i="12"/>
  <c r="C97" i="12"/>
  <c r="B97" i="12"/>
  <c r="G96" i="12"/>
  <c r="I96" i="12"/>
  <c r="F96" i="12"/>
  <c r="E96" i="12"/>
  <c r="D96" i="12"/>
  <c r="C96" i="12"/>
  <c r="B96" i="12"/>
  <c r="G95" i="12"/>
  <c r="F95" i="12"/>
  <c r="E95" i="12"/>
  <c r="D95" i="12"/>
  <c r="C95" i="12"/>
  <c r="B95" i="12"/>
  <c r="G94" i="12"/>
  <c r="F94" i="12"/>
  <c r="E94" i="12"/>
  <c r="D94" i="12"/>
  <c r="C94" i="12"/>
  <c r="B94" i="12"/>
  <c r="G93" i="12"/>
  <c r="F93" i="12"/>
  <c r="E93" i="12"/>
  <c r="D93" i="12"/>
  <c r="C93" i="12"/>
  <c r="B93" i="12"/>
  <c r="G92" i="12"/>
  <c r="F92" i="12"/>
  <c r="E92" i="12"/>
  <c r="D92" i="12"/>
  <c r="C92" i="12"/>
  <c r="B92" i="12"/>
  <c r="L86" i="12"/>
  <c r="L85" i="12"/>
  <c r="L84" i="12"/>
  <c r="L83" i="12"/>
  <c r="L82" i="12"/>
  <c r="L81" i="12"/>
  <c r="L80" i="12"/>
  <c r="L79" i="12"/>
  <c r="L78" i="12"/>
  <c r="L77" i="12"/>
  <c r="L76" i="12"/>
  <c r="L75" i="12"/>
  <c r="B76" i="12"/>
  <c r="C76" i="12"/>
  <c r="D76" i="12"/>
  <c r="E76" i="12"/>
  <c r="F76" i="12"/>
  <c r="G76" i="12"/>
  <c r="B77" i="12"/>
  <c r="C77" i="12"/>
  <c r="D77" i="12"/>
  <c r="E77" i="12"/>
  <c r="F77" i="12"/>
  <c r="G77" i="12"/>
  <c r="B78" i="12"/>
  <c r="C78" i="12"/>
  <c r="D78" i="12"/>
  <c r="E78" i="12"/>
  <c r="F78" i="12"/>
  <c r="G78" i="12"/>
  <c r="B79" i="12"/>
  <c r="C79" i="12"/>
  <c r="D79" i="12"/>
  <c r="E79" i="12"/>
  <c r="F79" i="12"/>
  <c r="G79" i="12"/>
  <c r="I79" i="12"/>
  <c r="B80" i="12"/>
  <c r="C80" i="12"/>
  <c r="D80" i="12"/>
  <c r="E80" i="12"/>
  <c r="F80" i="12"/>
  <c r="G80" i="12"/>
  <c r="B81" i="12"/>
  <c r="C81" i="12"/>
  <c r="D81" i="12"/>
  <c r="E81" i="12"/>
  <c r="F81" i="12"/>
  <c r="G81" i="12"/>
  <c r="B82" i="12"/>
  <c r="C82" i="12"/>
  <c r="D82" i="12"/>
  <c r="E82" i="12"/>
  <c r="F82" i="12"/>
  <c r="G82" i="12"/>
  <c r="N15" i="13"/>
  <c r="B83" i="12"/>
  <c r="C83" i="12"/>
  <c r="D83" i="12"/>
  <c r="E83" i="12"/>
  <c r="F83" i="12"/>
  <c r="B84" i="12"/>
  <c r="C84" i="12"/>
  <c r="D84" i="12"/>
  <c r="E84" i="12"/>
  <c r="F84" i="12"/>
  <c r="B85" i="12"/>
  <c r="C85" i="12"/>
  <c r="D85" i="12"/>
  <c r="E85" i="12"/>
  <c r="F85" i="12"/>
  <c r="B86" i="12"/>
  <c r="C86" i="12"/>
  <c r="D86" i="12"/>
  <c r="E86" i="12"/>
  <c r="F86" i="12"/>
  <c r="P19" i="13"/>
  <c r="G75" i="12"/>
  <c r="F75" i="12"/>
  <c r="E75" i="12"/>
  <c r="D75" i="12"/>
  <c r="C75" i="12"/>
  <c r="B75" i="12"/>
  <c r="L69" i="12"/>
  <c r="L68" i="12"/>
  <c r="L67" i="12"/>
  <c r="L66" i="12"/>
  <c r="L65" i="12"/>
  <c r="L64" i="12"/>
  <c r="L63" i="12"/>
  <c r="L62" i="12"/>
  <c r="L61" i="12"/>
  <c r="L60" i="12"/>
  <c r="L59" i="12"/>
  <c r="L58" i="12"/>
  <c r="F69" i="12"/>
  <c r="E69" i="12"/>
  <c r="D69" i="12"/>
  <c r="C69" i="12"/>
  <c r="B69" i="12"/>
  <c r="F68" i="12"/>
  <c r="E68" i="12"/>
  <c r="D68" i="12"/>
  <c r="C68" i="12"/>
  <c r="B68" i="12"/>
  <c r="F67" i="12"/>
  <c r="E67" i="12"/>
  <c r="D67" i="12"/>
  <c r="C67" i="12"/>
  <c r="B67" i="12"/>
  <c r="F66" i="12"/>
  <c r="E66" i="12"/>
  <c r="D66" i="12"/>
  <c r="C66" i="12"/>
  <c r="B66" i="12"/>
  <c r="G65" i="12"/>
  <c r="K60" i="13"/>
  <c r="F65" i="12"/>
  <c r="E65" i="12"/>
  <c r="D65" i="12"/>
  <c r="C65" i="12"/>
  <c r="B65" i="12"/>
  <c r="G64" i="12"/>
  <c r="F64" i="12"/>
  <c r="E64" i="12"/>
  <c r="D64" i="12"/>
  <c r="C64" i="12"/>
  <c r="B64" i="12"/>
  <c r="G63" i="12"/>
  <c r="F63" i="12"/>
  <c r="E63" i="12"/>
  <c r="D63" i="12"/>
  <c r="C63" i="12"/>
  <c r="B63" i="12"/>
  <c r="G62" i="12"/>
  <c r="I62" i="12"/>
  <c r="F62" i="12"/>
  <c r="E62" i="12"/>
  <c r="D62" i="12"/>
  <c r="C62" i="12"/>
  <c r="B62" i="12"/>
  <c r="G61" i="12"/>
  <c r="F61" i="12"/>
  <c r="E61" i="12"/>
  <c r="D61" i="12"/>
  <c r="C61" i="12"/>
  <c r="B61" i="12"/>
  <c r="G60" i="12"/>
  <c r="F60" i="12"/>
  <c r="E60" i="12"/>
  <c r="D60" i="12"/>
  <c r="C60" i="12"/>
  <c r="B60" i="12"/>
  <c r="G59" i="12"/>
  <c r="F59" i="12"/>
  <c r="E59" i="12"/>
  <c r="D59" i="12"/>
  <c r="C59" i="12"/>
  <c r="B59" i="12"/>
  <c r="G58" i="12"/>
  <c r="F58" i="12"/>
  <c r="E58" i="12"/>
  <c r="D58" i="12"/>
  <c r="C58" i="12"/>
  <c r="B58" i="12"/>
  <c r="L52" i="12"/>
  <c r="L51" i="12"/>
  <c r="L50" i="12"/>
  <c r="L49" i="12"/>
  <c r="L48" i="12"/>
  <c r="L47" i="12"/>
  <c r="L46" i="12"/>
  <c r="L45" i="12"/>
  <c r="L44" i="12"/>
  <c r="L43" i="12"/>
  <c r="L42" i="12"/>
  <c r="L41" i="12"/>
  <c r="F52" i="12"/>
  <c r="E52" i="12"/>
  <c r="D52" i="12"/>
  <c r="C52" i="12"/>
  <c r="B52" i="12"/>
  <c r="F51" i="12"/>
  <c r="E51" i="12"/>
  <c r="D51" i="12"/>
  <c r="C51" i="12"/>
  <c r="B51" i="12"/>
  <c r="F50" i="12"/>
  <c r="E50" i="12"/>
  <c r="D50" i="12"/>
  <c r="C50" i="12"/>
  <c r="B50" i="12"/>
  <c r="F49" i="12"/>
  <c r="E49" i="12"/>
  <c r="D49" i="12"/>
  <c r="C49" i="12"/>
  <c r="B49" i="12"/>
  <c r="G48" i="12"/>
  <c r="F48" i="12"/>
  <c r="E48" i="12"/>
  <c r="D48" i="12"/>
  <c r="C48" i="12"/>
  <c r="B48" i="12"/>
  <c r="G47" i="12"/>
  <c r="I47" i="12"/>
  <c r="M29" i="13"/>
  <c r="F47" i="12"/>
  <c r="E47" i="12"/>
  <c r="D47" i="12"/>
  <c r="C47" i="12"/>
  <c r="B47" i="12"/>
  <c r="G46" i="12"/>
  <c r="I46" i="12"/>
  <c r="M28" i="13"/>
  <c r="F46" i="12"/>
  <c r="E46" i="12"/>
  <c r="D46" i="12"/>
  <c r="C46" i="12"/>
  <c r="B46" i="12"/>
  <c r="G45" i="12"/>
  <c r="I45" i="12"/>
  <c r="M27" i="13"/>
  <c r="F45" i="12"/>
  <c r="E45" i="12"/>
  <c r="D45" i="12"/>
  <c r="C45" i="12"/>
  <c r="B45" i="12"/>
  <c r="G44" i="12"/>
  <c r="F44" i="12"/>
  <c r="E44" i="12"/>
  <c r="D44" i="12"/>
  <c r="C44" i="12"/>
  <c r="B44" i="12"/>
  <c r="G43" i="12"/>
  <c r="F43" i="12"/>
  <c r="E43" i="12"/>
  <c r="D43" i="12"/>
  <c r="C43" i="12"/>
  <c r="B43" i="12"/>
  <c r="G42" i="12"/>
  <c r="F42" i="12"/>
  <c r="E42" i="12"/>
  <c r="D42" i="12"/>
  <c r="C42" i="12"/>
  <c r="B42" i="12"/>
  <c r="G41" i="12"/>
  <c r="F41" i="12"/>
  <c r="E41" i="12"/>
  <c r="D41" i="12"/>
  <c r="C41" i="12"/>
  <c r="B41" i="12"/>
  <c r="L35" i="12"/>
  <c r="L34" i="12"/>
  <c r="L33" i="12"/>
  <c r="L32" i="12"/>
  <c r="L31" i="12"/>
  <c r="L30" i="12"/>
  <c r="L29" i="12"/>
  <c r="L28" i="12"/>
  <c r="L27" i="12"/>
  <c r="L26" i="12"/>
  <c r="L25" i="12"/>
  <c r="L24" i="12"/>
  <c r="F35" i="12"/>
  <c r="E35" i="12"/>
  <c r="D35" i="12"/>
  <c r="C35" i="12"/>
  <c r="B35" i="12"/>
  <c r="F34" i="12"/>
  <c r="E34" i="12"/>
  <c r="D34" i="12"/>
  <c r="C34" i="12"/>
  <c r="B34" i="12"/>
  <c r="F33" i="12"/>
  <c r="E33" i="12"/>
  <c r="D33" i="12"/>
  <c r="C33" i="12"/>
  <c r="B33" i="12"/>
  <c r="F32" i="12"/>
  <c r="E32" i="12"/>
  <c r="D32" i="12"/>
  <c r="C32" i="12"/>
  <c r="B32" i="12"/>
  <c r="G31" i="12"/>
  <c r="K45" i="13"/>
  <c r="F31" i="12"/>
  <c r="E31" i="12"/>
  <c r="D31" i="12"/>
  <c r="C31" i="12"/>
  <c r="B31" i="12"/>
  <c r="G30" i="12"/>
  <c r="F30" i="12"/>
  <c r="E30" i="12"/>
  <c r="D30" i="12"/>
  <c r="C30" i="12"/>
  <c r="B30" i="12"/>
  <c r="G29" i="12"/>
  <c r="F29" i="12"/>
  <c r="E29" i="12"/>
  <c r="D29" i="12"/>
  <c r="C29" i="12"/>
  <c r="B29" i="12"/>
  <c r="G28" i="12"/>
  <c r="I28" i="12"/>
  <c r="F28" i="12"/>
  <c r="E28" i="12"/>
  <c r="D28" i="12"/>
  <c r="C28" i="12"/>
  <c r="B28" i="12"/>
  <c r="G27" i="12"/>
  <c r="F27" i="12"/>
  <c r="E27" i="12"/>
  <c r="D27" i="12"/>
  <c r="C27" i="12"/>
  <c r="B27" i="12"/>
  <c r="G26" i="12"/>
  <c r="F26" i="12"/>
  <c r="E26" i="12"/>
  <c r="D26" i="12"/>
  <c r="C26" i="12"/>
  <c r="B26" i="12"/>
  <c r="G25" i="12"/>
  <c r="F25" i="12"/>
  <c r="E25" i="12"/>
  <c r="D25" i="12"/>
  <c r="C25" i="12"/>
  <c r="B25" i="12"/>
  <c r="G24" i="12"/>
  <c r="F24" i="12"/>
  <c r="E24" i="12"/>
  <c r="D24" i="12"/>
  <c r="C24" i="12"/>
  <c r="B24" i="12"/>
  <c r="L18" i="12"/>
  <c r="L17" i="12"/>
  <c r="L16" i="12"/>
  <c r="L15" i="12"/>
  <c r="L14" i="12"/>
  <c r="L13" i="12"/>
  <c r="L12" i="12"/>
  <c r="L11" i="12"/>
  <c r="L10" i="12"/>
  <c r="L9" i="12"/>
  <c r="L8" i="12"/>
  <c r="L7" i="12"/>
  <c r="G14" i="12"/>
  <c r="K15" i="13"/>
  <c r="B8" i="12"/>
  <c r="C8" i="12"/>
  <c r="D8" i="12"/>
  <c r="E8" i="12"/>
  <c r="F8" i="12"/>
  <c r="G8" i="12"/>
  <c r="K9" i="13"/>
  <c r="B9" i="12"/>
  <c r="C9" i="12"/>
  <c r="D9" i="12"/>
  <c r="E9" i="12"/>
  <c r="F9" i="12"/>
  <c r="G9" i="12"/>
  <c r="B10" i="12"/>
  <c r="C10" i="12"/>
  <c r="D10" i="12"/>
  <c r="E10" i="12"/>
  <c r="F10" i="12"/>
  <c r="G10" i="12"/>
  <c r="B11" i="12"/>
  <c r="C11" i="12"/>
  <c r="D11" i="12"/>
  <c r="E11" i="12"/>
  <c r="F11" i="12"/>
  <c r="G11" i="12"/>
  <c r="B12" i="12"/>
  <c r="C12" i="12"/>
  <c r="D12" i="12"/>
  <c r="E12" i="12"/>
  <c r="F12" i="12"/>
  <c r="G12" i="12"/>
  <c r="B13" i="12"/>
  <c r="C13" i="12"/>
  <c r="D13" i="12"/>
  <c r="E13" i="12"/>
  <c r="F13" i="12"/>
  <c r="G13" i="12"/>
  <c r="B14" i="12"/>
  <c r="C14" i="12"/>
  <c r="D14" i="12"/>
  <c r="E14" i="12"/>
  <c r="F14" i="12"/>
  <c r="B15" i="12"/>
  <c r="C15" i="12"/>
  <c r="D15" i="12"/>
  <c r="E15" i="12"/>
  <c r="F15" i="12"/>
  <c r="B16" i="12"/>
  <c r="C16" i="12"/>
  <c r="D16" i="12"/>
  <c r="E16" i="12"/>
  <c r="F16" i="12"/>
  <c r="B17" i="12"/>
  <c r="C17" i="12"/>
  <c r="D17" i="12"/>
  <c r="E17" i="12"/>
  <c r="F17" i="12"/>
  <c r="B18" i="12"/>
  <c r="C18" i="12"/>
  <c r="D18" i="12"/>
  <c r="E18" i="12"/>
  <c r="F18" i="12"/>
  <c r="F7" i="12"/>
  <c r="E7" i="12"/>
  <c r="D7" i="12"/>
  <c r="C7" i="12"/>
  <c r="B7" i="12"/>
  <c r="G7" i="12"/>
  <c r="G316" i="7"/>
  <c r="G317" i="7"/>
  <c r="G298" i="7"/>
  <c r="G299" i="7"/>
  <c r="G280" i="7"/>
  <c r="G281" i="7"/>
  <c r="G262" i="7"/>
  <c r="G263" i="7"/>
  <c r="G244" i="7"/>
  <c r="G245" i="7"/>
  <c r="G226" i="7"/>
  <c r="G227" i="7"/>
  <c r="G208" i="7"/>
  <c r="G209" i="7"/>
  <c r="G190" i="7"/>
  <c r="G191" i="7"/>
  <c r="G172" i="7"/>
  <c r="G173" i="7"/>
  <c r="G137" i="7"/>
  <c r="G138" i="7"/>
  <c r="G119" i="7"/>
  <c r="G120" i="7"/>
  <c r="G101" i="7"/>
  <c r="G102" i="7"/>
  <c r="G83" i="7"/>
  <c r="G84" i="7"/>
  <c r="G65" i="7"/>
  <c r="G66" i="7"/>
  <c r="G47" i="7"/>
  <c r="G48" i="7"/>
  <c r="G29" i="7"/>
  <c r="G30" i="7"/>
  <c r="G11" i="7"/>
  <c r="G12" i="7"/>
  <c r="G102" i="6"/>
  <c r="I102" i="6"/>
  <c r="G103" i="6"/>
  <c r="G84" i="6"/>
  <c r="I84" i="6"/>
  <c r="G85" i="6"/>
  <c r="R84" i="6"/>
  <c r="G66" i="6"/>
  <c r="I66" i="6"/>
  <c r="G67" i="6"/>
  <c r="G50" i="6"/>
  <c r="R49" i="6"/>
  <c r="G32" i="6"/>
  <c r="G14" i="6"/>
  <c r="R67" i="5"/>
  <c r="K44" i="13"/>
  <c r="I30" i="12"/>
  <c r="K59" i="13"/>
  <c r="I64" i="12"/>
  <c r="N44" i="13"/>
  <c r="I98" i="12"/>
  <c r="N29" i="13"/>
  <c r="I115" i="12"/>
  <c r="N59" i="13"/>
  <c r="I132" i="12"/>
  <c r="N14" i="13"/>
  <c r="I81" i="12"/>
  <c r="K14" i="13"/>
  <c r="I13" i="12"/>
  <c r="I84" i="7"/>
  <c r="R83" i="7"/>
  <c r="I209" i="7"/>
  <c r="R208" i="7"/>
  <c r="I245" i="7"/>
  <c r="R244" i="7"/>
  <c r="O58" i="11"/>
  <c r="R66" i="6"/>
  <c r="R28" i="11"/>
  <c r="R102" i="6"/>
  <c r="O86" i="11"/>
  <c r="I30" i="7"/>
  <c r="R29" i="7"/>
  <c r="I66" i="7"/>
  <c r="R65" i="7"/>
  <c r="R86" i="11"/>
  <c r="I102" i="7"/>
  <c r="R101" i="7"/>
  <c r="I138" i="7"/>
  <c r="R137" i="7"/>
  <c r="O101" i="11"/>
  <c r="I191" i="7"/>
  <c r="R190" i="7"/>
  <c r="I227" i="7"/>
  <c r="R226" i="7"/>
  <c r="R101" i="11"/>
  <c r="I263" i="7"/>
  <c r="R262" i="7"/>
  <c r="I299" i="7"/>
  <c r="R298" i="7"/>
  <c r="R43" i="11"/>
  <c r="R31" i="6"/>
  <c r="I48" i="7"/>
  <c r="R47" i="7"/>
  <c r="L101" i="11"/>
  <c r="I173" i="7"/>
  <c r="R172" i="7"/>
  <c r="I317" i="7"/>
  <c r="R316" i="7"/>
  <c r="I29" i="15"/>
  <c r="R13" i="5"/>
  <c r="O43" i="11"/>
  <c r="R13" i="6"/>
  <c r="O85" i="11"/>
  <c r="I29" i="7"/>
  <c r="R28" i="7"/>
  <c r="I65" i="7"/>
  <c r="R64" i="7"/>
  <c r="R85" i="11"/>
  <c r="I101" i="7"/>
  <c r="R100" i="7"/>
  <c r="I137" i="7"/>
  <c r="R136" i="7"/>
  <c r="O100" i="11"/>
  <c r="I190" i="7"/>
  <c r="R189" i="7"/>
  <c r="I226" i="7"/>
  <c r="R225" i="7"/>
  <c r="R100" i="11"/>
  <c r="I262" i="7"/>
  <c r="R261" i="7"/>
  <c r="I298" i="7"/>
  <c r="R297" i="7"/>
  <c r="L29" i="15"/>
  <c r="R31" i="5"/>
  <c r="L86" i="11"/>
  <c r="I12" i="7"/>
  <c r="R11" i="7"/>
  <c r="I120" i="7"/>
  <c r="R119" i="7"/>
  <c r="I281" i="7"/>
  <c r="R280" i="7"/>
  <c r="O29" i="15"/>
  <c r="R49" i="5"/>
  <c r="L85" i="11"/>
  <c r="I11" i="7"/>
  <c r="R10" i="7"/>
  <c r="I47" i="7"/>
  <c r="R46" i="7"/>
  <c r="I83" i="7"/>
  <c r="R82" i="7"/>
  <c r="I119" i="7"/>
  <c r="R118" i="7"/>
  <c r="L100" i="11"/>
  <c r="I172" i="7"/>
  <c r="R171" i="7"/>
  <c r="I208" i="7"/>
  <c r="R207" i="7"/>
  <c r="I244" i="7"/>
  <c r="R243" i="7"/>
  <c r="I280" i="7"/>
  <c r="R279" i="7"/>
  <c r="I316" i="7"/>
  <c r="R315" i="7"/>
  <c r="R137" i="4"/>
  <c r="N13" i="13"/>
  <c r="I80" i="12"/>
  <c r="O86" i="10"/>
  <c r="R11" i="4"/>
  <c r="O142" i="10"/>
  <c r="R83" i="4"/>
  <c r="O156" i="10"/>
  <c r="R101" i="4"/>
  <c r="R155" i="4"/>
  <c r="O114" i="10"/>
  <c r="R47" i="4"/>
  <c r="K43" i="13"/>
  <c r="I29" i="12"/>
  <c r="K58" i="13"/>
  <c r="I63" i="12"/>
  <c r="N43" i="13"/>
  <c r="I97" i="12"/>
  <c r="N28" i="13"/>
  <c r="I114" i="12"/>
  <c r="N58" i="13"/>
  <c r="I131" i="12"/>
  <c r="O100" i="10"/>
  <c r="R29" i="4"/>
  <c r="O128" i="10"/>
  <c r="R65" i="4"/>
  <c r="O170" i="10"/>
  <c r="R119" i="4"/>
  <c r="K13" i="13"/>
  <c r="I12" i="12"/>
  <c r="R83" i="6"/>
  <c r="O57" i="11"/>
  <c r="R65" i="6"/>
  <c r="R27" i="11"/>
  <c r="R101" i="6"/>
  <c r="K12" i="13"/>
  <c r="I11" i="12"/>
  <c r="R136" i="4"/>
  <c r="O85" i="10"/>
  <c r="R10" i="4"/>
  <c r="O113" i="10"/>
  <c r="R46" i="4"/>
  <c r="O127" i="10"/>
  <c r="R64" i="4"/>
  <c r="O169" i="10"/>
  <c r="R118" i="4"/>
  <c r="O141" i="10"/>
  <c r="R82" i="4"/>
  <c r="O155" i="10"/>
  <c r="R100" i="4"/>
  <c r="R154" i="4"/>
  <c r="O99" i="10"/>
  <c r="R28" i="4"/>
  <c r="O168" i="10"/>
  <c r="R117" i="4"/>
  <c r="O98" i="10"/>
  <c r="R27" i="4"/>
  <c r="R134" i="4"/>
  <c r="I135" i="4"/>
  <c r="O84" i="10"/>
  <c r="R9" i="4"/>
  <c r="O140" i="10"/>
  <c r="R81" i="4"/>
  <c r="O154" i="10"/>
  <c r="R99" i="4"/>
  <c r="R135" i="4"/>
  <c r="R153" i="4"/>
  <c r="O112" i="10"/>
  <c r="R45" i="4"/>
  <c r="O126" i="10"/>
  <c r="R63" i="4"/>
  <c r="R56" i="2"/>
  <c r="N12" i="13"/>
  <c r="K11" i="13"/>
  <c r="K42" i="13"/>
  <c r="K57" i="13"/>
  <c r="N42" i="13"/>
  <c r="N27" i="13"/>
  <c r="N57" i="13"/>
  <c r="R7" i="4"/>
  <c r="R43" i="12"/>
  <c r="Q15" i="12"/>
  <c r="Q11" i="12"/>
  <c r="Q7" i="12"/>
  <c r="Q18" i="12"/>
  <c r="Q14" i="12"/>
  <c r="Q10" i="12"/>
  <c r="Q17" i="12"/>
  <c r="Q13" i="12"/>
  <c r="Q9" i="12"/>
  <c r="Q16" i="12"/>
  <c r="Q12" i="12"/>
  <c r="Q8" i="12"/>
  <c r="P32" i="12"/>
  <c r="P28" i="12"/>
  <c r="P33" i="12"/>
  <c r="P29" i="12"/>
  <c r="P34" i="12"/>
  <c r="P30" i="12"/>
  <c r="P35" i="12"/>
  <c r="P31" i="12"/>
  <c r="P27" i="12"/>
  <c r="P26" i="12"/>
  <c r="P25" i="12"/>
  <c r="P24" i="12"/>
  <c r="P52" i="12"/>
  <c r="P48" i="12"/>
  <c r="P44" i="12"/>
  <c r="P43" i="12"/>
  <c r="P42" i="12"/>
  <c r="P41" i="12"/>
  <c r="P49" i="12"/>
  <c r="P45" i="12"/>
  <c r="P50" i="12"/>
  <c r="P46" i="12"/>
  <c r="P51" i="12"/>
  <c r="P47" i="12"/>
  <c r="P68" i="12"/>
  <c r="P64" i="12"/>
  <c r="P69" i="12"/>
  <c r="P65" i="12"/>
  <c r="P61" i="12"/>
  <c r="P60" i="12"/>
  <c r="P59" i="12"/>
  <c r="P58" i="12"/>
  <c r="P66" i="12"/>
  <c r="P62" i="12"/>
  <c r="P67" i="12"/>
  <c r="P63" i="12"/>
  <c r="P84" i="12"/>
  <c r="P80" i="12"/>
  <c r="P85" i="12"/>
  <c r="P81" i="12"/>
  <c r="P86" i="12"/>
  <c r="P82" i="12"/>
  <c r="P78" i="12"/>
  <c r="P77" i="12"/>
  <c r="P76" i="12"/>
  <c r="P75" i="12"/>
  <c r="P83" i="12"/>
  <c r="P79" i="12"/>
  <c r="I77" i="12"/>
  <c r="R76" i="12"/>
  <c r="P100" i="12"/>
  <c r="P96" i="12"/>
  <c r="P101" i="12"/>
  <c r="P97" i="12"/>
  <c r="P102" i="12"/>
  <c r="P98" i="12"/>
  <c r="P103" i="12"/>
  <c r="P99" i="12"/>
  <c r="P95" i="12"/>
  <c r="P94" i="12"/>
  <c r="P93" i="12"/>
  <c r="P92" i="12"/>
  <c r="P120" i="12"/>
  <c r="P116" i="12"/>
  <c r="P112" i="12"/>
  <c r="P111" i="12"/>
  <c r="P110" i="12"/>
  <c r="P109" i="12"/>
  <c r="P117" i="12"/>
  <c r="P113" i="12"/>
  <c r="P118" i="12"/>
  <c r="P114" i="12"/>
  <c r="P119" i="12"/>
  <c r="P115" i="12"/>
  <c r="P136" i="12"/>
  <c r="P132" i="12"/>
  <c r="P137" i="12"/>
  <c r="P133" i="12"/>
  <c r="P129" i="12"/>
  <c r="P128" i="12"/>
  <c r="P127" i="12"/>
  <c r="P126" i="12"/>
  <c r="P134" i="12"/>
  <c r="P130" i="12"/>
  <c r="P135" i="12"/>
  <c r="P131" i="12"/>
  <c r="O83" i="10"/>
  <c r="R8" i="4"/>
  <c r="O124" i="10"/>
  <c r="I62" i="4"/>
  <c r="Q124" i="10"/>
  <c r="R61" i="4"/>
  <c r="O139" i="10"/>
  <c r="R80" i="4"/>
  <c r="O153" i="10"/>
  <c r="R98" i="4"/>
  <c r="O166" i="10"/>
  <c r="R115" i="4"/>
  <c r="I116" i="4"/>
  <c r="Q166" i="10"/>
  <c r="R152" i="4"/>
  <c r="O111" i="10"/>
  <c r="R44" i="4"/>
  <c r="P15" i="12"/>
  <c r="P11" i="12"/>
  <c r="P7" i="12"/>
  <c r="P18" i="12"/>
  <c r="P14" i="12"/>
  <c r="P10" i="12"/>
  <c r="P17" i="12"/>
  <c r="P13" i="12"/>
  <c r="P9" i="12"/>
  <c r="P16" i="12"/>
  <c r="P12" i="12"/>
  <c r="P8" i="12"/>
  <c r="K38" i="13"/>
  <c r="Q33" i="12"/>
  <c r="Q29" i="12"/>
  <c r="Q34" i="12"/>
  <c r="Q30" i="12"/>
  <c r="Q35" i="12"/>
  <c r="Q31" i="12"/>
  <c r="Q27" i="12"/>
  <c r="Q26" i="12"/>
  <c r="Q25" i="12"/>
  <c r="Q24" i="12"/>
  <c r="Q32" i="12"/>
  <c r="Q28" i="12"/>
  <c r="I26" i="12"/>
  <c r="R25" i="12"/>
  <c r="Q49" i="12"/>
  <c r="Q45" i="12"/>
  <c r="Q50" i="12"/>
  <c r="Q46" i="12"/>
  <c r="Q51" i="12"/>
  <c r="Q47" i="12"/>
  <c r="Q52" i="12"/>
  <c r="Q48" i="12"/>
  <c r="Q44" i="12"/>
  <c r="Q43" i="12"/>
  <c r="Q42" i="12"/>
  <c r="Q41" i="12"/>
  <c r="I43" i="12"/>
  <c r="M25" i="13"/>
  <c r="R42" i="12"/>
  <c r="K53" i="13"/>
  <c r="Q69" i="12"/>
  <c r="Q65" i="12"/>
  <c r="Q61" i="12"/>
  <c r="Q60" i="12"/>
  <c r="Q59" i="12"/>
  <c r="Q58" i="12"/>
  <c r="Q66" i="12"/>
  <c r="Q62" i="12"/>
  <c r="Q67" i="12"/>
  <c r="Q63" i="12"/>
  <c r="Q68" i="12"/>
  <c r="Q64" i="12"/>
  <c r="I60" i="12"/>
  <c r="R59" i="12"/>
  <c r="Q85" i="12"/>
  <c r="Q81" i="12"/>
  <c r="Q86" i="12"/>
  <c r="Q82" i="12"/>
  <c r="Q78" i="12"/>
  <c r="Q77" i="12"/>
  <c r="Q76" i="12"/>
  <c r="Q75" i="12"/>
  <c r="Q83" i="12"/>
  <c r="Q79" i="12"/>
  <c r="Q84" i="12"/>
  <c r="Q80" i="12"/>
  <c r="N38" i="13"/>
  <c r="Q101" i="12"/>
  <c r="Q97" i="12"/>
  <c r="Q102" i="12"/>
  <c r="Q98" i="12"/>
  <c r="Q103" i="12"/>
  <c r="Q99" i="12"/>
  <c r="Q95" i="12"/>
  <c r="Q94" i="12"/>
  <c r="Q93" i="12"/>
  <c r="Q92" i="12"/>
  <c r="Q100" i="12"/>
  <c r="Q96" i="12"/>
  <c r="I94" i="12"/>
  <c r="R93" i="12"/>
  <c r="N23" i="13"/>
  <c r="Q117" i="12"/>
  <c r="Q113" i="12"/>
  <c r="Q118" i="12"/>
  <c r="Q114" i="12"/>
  <c r="Q119" i="12"/>
  <c r="Q115" i="12"/>
  <c r="Q120" i="12"/>
  <c r="Q116" i="12"/>
  <c r="Q112" i="12"/>
  <c r="Q111" i="12"/>
  <c r="Q110" i="12"/>
  <c r="Q109" i="12"/>
  <c r="I111" i="12"/>
  <c r="R110" i="12"/>
  <c r="N53" i="13"/>
  <c r="Q137" i="12"/>
  <c r="Q133" i="12"/>
  <c r="Q129" i="12"/>
  <c r="Q128" i="12"/>
  <c r="Q127" i="12"/>
  <c r="Q126" i="12"/>
  <c r="Q134" i="12"/>
  <c r="Q130" i="12"/>
  <c r="Q135" i="12"/>
  <c r="Q131" i="12"/>
  <c r="Q136" i="12"/>
  <c r="Q132" i="12"/>
  <c r="I128" i="12"/>
  <c r="R127" i="12"/>
  <c r="N11" i="13"/>
  <c r="R77" i="12"/>
  <c r="R75" i="12"/>
  <c r="Q26" i="4"/>
  <c r="Q25" i="4"/>
  <c r="I25" i="4"/>
  <c r="Q95" i="10"/>
  <c r="O125" i="10"/>
  <c r="R62" i="4"/>
  <c r="O138" i="10"/>
  <c r="R79" i="4"/>
  <c r="I80" i="4"/>
  <c r="Q138" i="10"/>
  <c r="O152" i="10"/>
  <c r="I98" i="4"/>
  <c r="Q152" i="10"/>
  <c r="R97" i="4"/>
  <c r="O167" i="10"/>
  <c r="R116" i="4"/>
  <c r="R133" i="4"/>
  <c r="I134" i="4"/>
  <c r="I152" i="4"/>
  <c r="R151" i="4"/>
  <c r="O97" i="10"/>
  <c r="R26" i="4"/>
  <c r="O110" i="10"/>
  <c r="I44" i="4"/>
  <c r="Q110" i="10"/>
  <c r="R43" i="4"/>
  <c r="O35" i="12"/>
  <c r="O31" i="12"/>
  <c r="O27" i="12"/>
  <c r="O26" i="12"/>
  <c r="O25" i="12"/>
  <c r="O24" i="12"/>
  <c r="O32" i="12"/>
  <c r="O28" i="12"/>
  <c r="O33" i="12"/>
  <c r="O29" i="12"/>
  <c r="O34" i="12"/>
  <c r="O30" i="12"/>
  <c r="I25" i="12"/>
  <c r="R24" i="12"/>
  <c r="K41" i="13"/>
  <c r="R26" i="12"/>
  <c r="O51" i="12"/>
  <c r="O47" i="12"/>
  <c r="O52" i="12"/>
  <c r="O48" i="12"/>
  <c r="O44" i="12"/>
  <c r="O43" i="12"/>
  <c r="O42" i="12"/>
  <c r="O41" i="12"/>
  <c r="O49" i="12"/>
  <c r="O45" i="12"/>
  <c r="O50" i="12"/>
  <c r="O46" i="12"/>
  <c r="I42" i="12"/>
  <c r="M24" i="13"/>
  <c r="R41" i="12"/>
  <c r="O67" i="12"/>
  <c r="O63" i="12"/>
  <c r="O68" i="12"/>
  <c r="O64" i="12"/>
  <c r="O69" i="12"/>
  <c r="O65" i="12"/>
  <c r="O61" i="12"/>
  <c r="O60" i="12"/>
  <c r="O59" i="12"/>
  <c r="O58" i="12"/>
  <c r="O66" i="12"/>
  <c r="O62" i="12"/>
  <c r="I59" i="12"/>
  <c r="R58" i="12"/>
  <c r="K56" i="13"/>
  <c r="R60" i="12"/>
  <c r="O83" i="12"/>
  <c r="O79" i="12"/>
  <c r="O84" i="12"/>
  <c r="O80" i="12"/>
  <c r="O85" i="12"/>
  <c r="O81" i="12"/>
  <c r="O86" i="12"/>
  <c r="O82" i="12"/>
  <c r="O78" i="12"/>
  <c r="O77" i="12"/>
  <c r="O76" i="12"/>
  <c r="O75" i="12"/>
  <c r="O103" i="12"/>
  <c r="O99" i="12"/>
  <c r="O95" i="12"/>
  <c r="O94" i="12"/>
  <c r="O93" i="12"/>
  <c r="O92" i="12"/>
  <c r="O100" i="12"/>
  <c r="O96" i="12"/>
  <c r="O101" i="12"/>
  <c r="O97" i="12"/>
  <c r="O102" i="12"/>
  <c r="O98" i="12"/>
  <c r="I93" i="12"/>
  <c r="R92" i="12"/>
  <c r="N41" i="13"/>
  <c r="R94" i="12"/>
  <c r="O119" i="12"/>
  <c r="O115" i="12"/>
  <c r="O120" i="12"/>
  <c r="O116" i="12"/>
  <c r="O112" i="12"/>
  <c r="O111" i="12"/>
  <c r="O110" i="12"/>
  <c r="O109" i="12"/>
  <c r="O117" i="12"/>
  <c r="O113" i="12"/>
  <c r="O118" i="12"/>
  <c r="O114" i="12"/>
  <c r="I110" i="12"/>
  <c r="R109" i="12"/>
  <c r="N26" i="13"/>
  <c r="R111" i="12"/>
  <c r="O135" i="12"/>
  <c r="O131" i="12"/>
  <c r="O136" i="12"/>
  <c r="O132" i="12"/>
  <c r="O137" i="12"/>
  <c r="O133" i="12"/>
  <c r="O129" i="12"/>
  <c r="O128" i="12"/>
  <c r="O127" i="12"/>
  <c r="O126" i="12"/>
  <c r="O134" i="12"/>
  <c r="O130" i="12"/>
  <c r="I127" i="12"/>
  <c r="R126" i="12"/>
  <c r="N56" i="13"/>
  <c r="R128" i="12"/>
  <c r="O96" i="10"/>
  <c r="I26" i="4"/>
  <c r="Q96" i="10"/>
  <c r="R25" i="4"/>
  <c r="K10" i="13"/>
  <c r="I9" i="12"/>
  <c r="O82" i="10"/>
  <c r="I8" i="4"/>
  <c r="Q82" i="10"/>
  <c r="R38" i="2"/>
  <c r="R20" i="2"/>
  <c r="N10" i="13"/>
  <c r="K40" i="13"/>
  <c r="K55" i="13"/>
  <c r="N40" i="13"/>
  <c r="N25" i="13"/>
  <c r="N55" i="13"/>
  <c r="N9" i="13"/>
  <c r="I76" i="12"/>
  <c r="R57" i="11"/>
  <c r="R58" i="11"/>
  <c r="G138" i="6"/>
  <c r="R73" i="11"/>
  <c r="N24" i="13"/>
  <c r="N54" i="13"/>
  <c r="K24" i="13"/>
  <c r="K26" i="13"/>
  <c r="K54" i="13"/>
  <c r="N39" i="13"/>
  <c r="I7" i="12"/>
  <c r="K8" i="13"/>
  <c r="K30" i="13"/>
  <c r="K23" i="13"/>
  <c r="K25" i="13"/>
  <c r="K27" i="13"/>
  <c r="K29" i="13"/>
  <c r="I75" i="12"/>
  <c r="N8" i="13"/>
  <c r="K39" i="13"/>
  <c r="K28" i="13"/>
  <c r="O14" i="15"/>
  <c r="R14" i="11"/>
  <c r="Q81" i="10"/>
  <c r="O81" i="10"/>
  <c r="Q123" i="10"/>
  <c r="O123" i="10"/>
  <c r="Q151" i="10"/>
  <c r="O151" i="10"/>
  <c r="Q109" i="10"/>
  <c r="O109" i="10"/>
  <c r="O95" i="10"/>
  <c r="Q137" i="10"/>
  <c r="O137" i="10"/>
  <c r="Q165" i="10"/>
  <c r="O165" i="10"/>
  <c r="R7" i="12"/>
  <c r="I24" i="12"/>
  <c r="I41" i="12"/>
  <c r="M23" i="13"/>
  <c r="I58" i="12"/>
  <c r="I92" i="12"/>
  <c r="I109" i="12"/>
  <c r="I126" i="12"/>
  <c r="G19" i="4"/>
  <c r="G73" i="4"/>
  <c r="G109" i="4"/>
  <c r="G145" i="4"/>
  <c r="G55" i="4"/>
  <c r="G37" i="4"/>
  <c r="G74" i="2"/>
  <c r="G91" i="4"/>
  <c r="G127" i="4"/>
  <c r="G163" i="4"/>
  <c r="G164" i="4"/>
  <c r="Q54" i="4"/>
  <c r="Q53" i="4"/>
  <c r="Q18" i="4"/>
  <c r="Q17" i="4"/>
  <c r="Q72" i="4"/>
  <c r="Q71" i="4"/>
  <c r="Q108" i="4"/>
  <c r="Q107" i="4"/>
  <c r="Q143" i="4"/>
  <c r="Q144" i="4"/>
  <c r="Q36" i="4"/>
  <c r="Q35" i="4"/>
  <c r="Q90" i="4"/>
  <c r="Q89" i="4"/>
  <c r="Q125" i="4"/>
  <c r="Q126" i="4"/>
  <c r="Q161" i="4"/>
  <c r="Q162" i="4"/>
  <c r="Q34" i="4"/>
  <c r="Q33" i="4"/>
  <c r="Q87" i="4"/>
  <c r="Q88" i="4"/>
  <c r="Q123" i="4"/>
  <c r="Q124" i="4"/>
  <c r="Q159" i="4"/>
  <c r="Q160" i="4"/>
  <c r="Q51" i="4"/>
  <c r="Q52" i="4"/>
  <c r="Q15" i="4"/>
  <c r="Q16" i="4"/>
  <c r="Q64" i="4"/>
  <c r="Q68" i="4"/>
  <c r="Q67" i="4"/>
  <c r="Q61" i="4"/>
  <c r="Q65" i="4"/>
  <c r="Q69" i="4"/>
  <c r="Q63" i="4"/>
  <c r="Q62" i="4"/>
  <c r="Q70" i="4"/>
  <c r="Q105" i="4"/>
  <c r="Q106" i="4"/>
  <c r="Q141" i="4"/>
  <c r="Q142" i="4"/>
  <c r="Q104" i="4"/>
  <c r="Q140" i="4"/>
  <c r="Q14" i="4"/>
  <c r="Q32" i="4"/>
  <c r="Q86" i="4"/>
  <c r="Q122" i="4"/>
  <c r="Q158" i="4"/>
  <c r="Q50" i="4"/>
  <c r="Q157" i="4"/>
  <c r="Q97" i="4"/>
  <c r="Q99" i="4"/>
  <c r="Q101" i="4"/>
  <c r="Q103" i="4"/>
  <c r="Q115" i="4"/>
  <c r="Q117" i="4"/>
  <c r="Q119" i="4"/>
  <c r="Q121" i="4"/>
  <c r="Q133" i="4"/>
  <c r="Q135" i="4"/>
  <c r="Q137" i="4"/>
  <c r="Q139" i="4"/>
  <c r="Q152" i="4"/>
  <c r="Q154" i="4"/>
  <c r="Q98" i="4"/>
  <c r="Q100" i="4"/>
  <c r="Q116" i="4"/>
  <c r="Q118" i="4"/>
  <c r="Q134" i="4"/>
  <c r="Q136" i="4"/>
  <c r="Q151" i="4"/>
  <c r="Q153" i="4"/>
  <c r="Q155" i="4"/>
  <c r="Q82" i="4"/>
  <c r="Q80" i="4"/>
  <c r="Q85" i="4"/>
  <c r="Q7" i="4"/>
  <c r="S7" i="4"/>
  <c r="Q9" i="4"/>
  <c r="Q11" i="4"/>
  <c r="Q13" i="4"/>
  <c r="Q27" i="4"/>
  <c r="Q29" i="4"/>
  <c r="Q31" i="4"/>
  <c r="Q43" i="4"/>
  <c r="Q45" i="4"/>
  <c r="Q47" i="4"/>
  <c r="Q49" i="4"/>
  <c r="Q79" i="4"/>
  <c r="Q81" i="4"/>
  <c r="Q83" i="4"/>
  <c r="Q8" i="4"/>
  <c r="Q10" i="4"/>
  <c r="Q28" i="4"/>
  <c r="Q44" i="4"/>
  <c r="Q46" i="4"/>
  <c r="G351" i="7"/>
  <c r="I351" i="7"/>
  <c r="G423" i="7"/>
  <c r="I423" i="7"/>
  <c r="G459" i="7"/>
  <c r="I459" i="7"/>
  <c r="G370" i="7"/>
  <c r="I370" i="7"/>
  <c r="G406" i="7"/>
  <c r="I406" i="7"/>
  <c r="G442" i="7"/>
  <c r="I442" i="7"/>
  <c r="G120" i="6"/>
  <c r="O73" i="11"/>
  <c r="G156" i="6"/>
  <c r="G352" i="7"/>
  <c r="I352" i="7"/>
  <c r="G388" i="7"/>
  <c r="I388" i="7"/>
  <c r="G424" i="7"/>
  <c r="I424" i="7"/>
  <c r="G460" i="7"/>
  <c r="I460" i="7"/>
  <c r="G334" i="7"/>
  <c r="I334" i="7"/>
  <c r="G405" i="7"/>
  <c r="I405" i="7"/>
  <c r="G441" i="7"/>
  <c r="I441" i="7"/>
  <c r="G369" i="7"/>
  <c r="I369" i="7"/>
  <c r="G478" i="7"/>
  <c r="I478" i="7"/>
  <c r="G333" i="7"/>
  <c r="I333" i="7"/>
  <c r="G387" i="7"/>
  <c r="I387" i="7"/>
  <c r="G477" i="7"/>
  <c r="I477" i="7"/>
  <c r="S137" i="4"/>
  <c r="R422" i="7"/>
  <c r="R333" i="7"/>
  <c r="R387" i="7"/>
  <c r="R440" i="7"/>
  <c r="R368" i="7"/>
  <c r="R441" i="7"/>
  <c r="R350" i="7"/>
  <c r="R423" i="7"/>
  <c r="R119" i="6"/>
  <c r="R369" i="7"/>
  <c r="R458" i="7"/>
  <c r="R477" i="7"/>
  <c r="R351" i="7"/>
  <c r="R137" i="6"/>
  <c r="R476" i="7"/>
  <c r="R404" i="7"/>
  <c r="R332" i="7"/>
  <c r="R386" i="7"/>
  <c r="R459" i="7"/>
  <c r="R155" i="6"/>
  <c r="R405" i="7"/>
  <c r="S101" i="4"/>
  <c r="S11" i="4"/>
  <c r="S65" i="4"/>
  <c r="S155" i="4"/>
  <c r="S83" i="4"/>
  <c r="S119" i="4"/>
  <c r="S29" i="4"/>
  <c r="S47" i="4"/>
  <c r="S136" i="4"/>
  <c r="S134" i="4"/>
  <c r="S100" i="4"/>
  <c r="S46" i="4"/>
  <c r="S154" i="4"/>
  <c r="S118" i="4"/>
  <c r="S82" i="4"/>
  <c r="S64" i="4"/>
  <c r="S10" i="4"/>
  <c r="R19" i="4"/>
  <c r="S28" i="4"/>
  <c r="S27" i="4"/>
  <c r="S45" i="4"/>
  <c r="S9" i="4"/>
  <c r="S43" i="12"/>
  <c r="S63" i="4"/>
  <c r="S153" i="4"/>
  <c r="S81" i="4"/>
  <c r="S117" i="4"/>
  <c r="S99" i="4"/>
  <c r="S135" i="4"/>
  <c r="S128" i="12"/>
  <c r="S111" i="12"/>
  <c r="S94" i="12"/>
  <c r="S60" i="12"/>
  <c r="S26" i="12"/>
  <c r="S43" i="4"/>
  <c r="R55" i="4"/>
  <c r="R145" i="4"/>
  <c r="S133" i="4"/>
  <c r="S8" i="4"/>
  <c r="S25" i="4"/>
  <c r="R37" i="4"/>
  <c r="S116" i="4"/>
  <c r="S62" i="4"/>
  <c r="S44" i="4"/>
  <c r="S98" i="4"/>
  <c r="R73" i="4"/>
  <c r="S61" i="4"/>
  <c r="S77" i="12"/>
  <c r="S26" i="4"/>
  <c r="S97" i="4"/>
  <c r="R109" i="4"/>
  <c r="S79" i="4"/>
  <c r="R91" i="4"/>
  <c r="S152" i="4"/>
  <c r="S115" i="4"/>
  <c r="R127" i="4"/>
  <c r="S80" i="4"/>
  <c r="S92" i="12"/>
  <c r="S25" i="12"/>
  <c r="S110" i="12"/>
  <c r="S59" i="12"/>
  <c r="S127" i="12"/>
  <c r="S93" i="12"/>
  <c r="S42" i="12"/>
  <c r="S58" i="12"/>
  <c r="Q36" i="12"/>
  <c r="Q53" i="12"/>
  <c r="S7" i="12"/>
  <c r="S41" i="12"/>
  <c r="Q121" i="12"/>
  <c r="Q104" i="12"/>
  <c r="Q70" i="12"/>
  <c r="S109" i="12"/>
  <c r="Q138" i="12"/>
  <c r="S24" i="12"/>
  <c r="S126" i="12"/>
  <c r="R163" i="4"/>
  <c r="S151" i="4"/>
  <c r="G56" i="4"/>
  <c r="G38" i="4"/>
  <c r="G146" i="4"/>
  <c r="G74" i="4"/>
  <c r="G128" i="4"/>
  <c r="G110" i="4"/>
  <c r="G20" i="4"/>
  <c r="G92" i="4"/>
  <c r="P64" i="13"/>
  <c r="P63" i="13"/>
  <c r="P62" i="13"/>
  <c r="P61" i="13"/>
  <c r="P60" i="13"/>
  <c r="M64" i="13"/>
  <c r="M63" i="13"/>
  <c r="M62" i="13"/>
  <c r="M61" i="13"/>
  <c r="M60" i="13"/>
  <c r="P49" i="13"/>
  <c r="P48" i="13"/>
  <c r="P47" i="13"/>
  <c r="P46" i="13"/>
  <c r="P45" i="13"/>
  <c r="M49" i="13"/>
  <c r="M48" i="13"/>
  <c r="M47" i="13"/>
  <c r="M46" i="13"/>
  <c r="P34" i="13"/>
  <c r="P33" i="13"/>
  <c r="P32" i="13"/>
  <c r="P31" i="13"/>
  <c r="P30" i="13"/>
  <c r="R20" i="4"/>
  <c r="R128" i="4"/>
  <c r="R56" i="4"/>
  <c r="R110" i="4"/>
  <c r="R74" i="4"/>
  <c r="R146" i="4"/>
  <c r="R38" i="4"/>
  <c r="R92" i="4"/>
  <c r="P18" i="13"/>
  <c r="P17" i="13"/>
  <c r="P16" i="13"/>
  <c r="P15" i="13"/>
  <c r="M19" i="13"/>
  <c r="M18" i="13"/>
  <c r="M17" i="13"/>
  <c r="M16" i="13"/>
  <c r="M132" i="12"/>
  <c r="N109" i="12"/>
  <c r="M45" i="13"/>
  <c r="C23" i="12"/>
  <c r="D23" i="12"/>
  <c r="E23" i="12"/>
  <c r="F23" i="12"/>
  <c r="G23" i="12"/>
  <c r="M23" i="12"/>
  <c r="N23" i="12"/>
  <c r="O23" i="12"/>
  <c r="P23" i="12"/>
  <c r="Q23" i="12"/>
  <c r="M15" i="13"/>
  <c r="M125" i="12"/>
  <c r="N125" i="12"/>
  <c r="O125" i="12"/>
  <c r="P125" i="12"/>
  <c r="Q125" i="12"/>
  <c r="C125" i="12"/>
  <c r="D125" i="12"/>
  <c r="E125" i="12"/>
  <c r="F125" i="12"/>
  <c r="G125" i="12"/>
  <c r="M108" i="12"/>
  <c r="N108" i="12"/>
  <c r="O108" i="12"/>
  <c r="P108" i="12"/>
  <c r="Q108" i="12"/>
  <c r="C108" i="12"/>
  <c r="D108" i="12"/>
  <c r="E108" i="12"/>
  <c r="F108" i="12"/>
  <c r="G108" i="12"/>
  <c r="M91" i="12"/>
  <c r="N91" i="12"/>
  <c r="O91" i="12"/>
  <c r="P91" i="12"/>
  <c r="Q91" i="12"/>
  <c r="C91" i="12"/>
  <c r="D91" i="12"/>
  <c r="E91" i="12"/>
  <c r="F91" i="12"/>
  <c r="G91" i="12"/>
  <c r="M74" i="12"/>
  <c r="N74" i="12"/>
  <c r="O74" i="12"/>
  <c r="P74" i="12"/>
  <c r="Q74" i="12"/>
  <c r="C74" i="12"/>
  <c r="D74" i="12"/>
  <c r="E74" i="12"/>
  <c r="F74" i="12"/>
  <c r="G74" i="12"/>
  <c r="M57" i="12"/>
  <c r="N57" i="12"/>
  <c r="O57" i="12"/>
  <c r="P57" i="12"/>
  <c r="Q57" i="12"/>
  <c r="C57" i="12"/>
  <c r="D57" i="12"/>
  <c r="E57" i="12"/>
  <c r="F57" i="12"/>
  <c r="G57" i="12"/>
  <c r="M40" i="12"/>
  <c r="N40" i="12"/>
  <c r="O40" i="12"/>
  <c r="P40" i="12"/>
  <c r="Q40" i="12"/>
  <c r="C40" i="12"/>
  <c r="D40" i="12"/>
  <c r="E40" i="12"/>
  <c r="F40" i="12"/>
  <c r="G40" i="12"/>
  <c r="M6" i="12"/>
  <c r="N6" i="12"/>
  <c r="O6" i="12"/>
  <c r="P6" i="12"/>
  <c r="Q6" i="12"/>
  <c r="C6" i="12"/>
  <c r="D6" i="12"/>
  <c r="E6" i="12"/>
  <c r="F6" i="12"/>
  <c r="G6" i="12"/>
  <c r="G138" i="12"/>
  <c r="L87" i="12"/>
  <c r="M10" i="13"/>
  <c r="M40" i="13"/>
  <c r="M42" i="13"/>
  <c r="M44" i="13"/>
  <c r="C138" i="12"/>
  <c r="M43" i="13"/>
  <c r="P44" i="13"/>
  <c r="M135" i="12"/>
  <c r="P14" i="13"/>
  <c r="N95" i="12"/>
  <c r="N80" i="12"/>
  <c r="M79" i="12"/>
  <c r="M81" i="12"/>
  <c r="M86" i="12"/>
  <c r="M82" i="12"/>
  <c r="B121" i="12"/>
  <c r="E121" i="12"/>
  <c r="N136" i="12"/>
  <c r="M126" i="12"/>
  <c r="T126" i="12"/>
  <c r="N77" i="12"/>
  <c r="M94" i="12"/>
  <c r="T94" i="12"/>
  <c r="N96" i="12"/>
  <c r="N98" i="12"/>
  <c r="N133" i="12"/>
  <c r="P29" i="13"/>
  <c r="B87" i="12"/>
  <c r="S76" i="12"/>
  <c r="P12" i="13"/>
  <c r="M84" i="12"/>
  <c r="L121" i="12"/>
  <c r="B138" i="12"/>
  <c r="M127" i="12"/>
  <c r="T127" i="12"/>
  <c r="M134" i="12"/>
  <c r="M133" i="12"/>
  <c r="M85" i="12"/>
  <c r="F87" i="12"/>
  <c r="B104" i="12"/>
  <c r="E138" i="12"/>
  <c r="N127" i="12"/>
  <c r="M80" i="12"/>
  <c r="M92" i="12"/>
  <c r="T92" i="12"/>
  <c r="D104" i="12"/>
  <c r="G121" i="12"/>
  <c r="M76" i="12"/>
  <c r="T76" i="12"/>
  <c r="M128" i="12"/>
  <c r="T128" i="12"/>
  <c r="M130" i="12"/>
  <c r="N134" i="12"/>
  <c r="M119" i="12"/>
  <c r="F121" i="12"/>
  <c r="F122" i="12"/>
  <c r="P59" i="13"/>
  <c r="N81" i="12"/>
  <c r="N79" i="12"/>
  <c r="N86" i="12"/>
  <c r="N85" i="12"/>
  <c r="N84" i="12"/>
  <c r="N83" i="12"/>
  <c r="N82" i="12"/>
  <c r="N76" i="12"/>
  <c r="E104" i="12"/>
  <c r="N75" i="12"/>
  <c r="M83" i="12"/>
  <c r="M69" i="12"/>
  <c r="P8" i="13"/>
  <c r="D87" i="12"/>
  <c r="M98" i="12"/>
  <c r="M96" i="12"/>
  <c r="C104" i="12"/>
  <c r="M95" i="12"/>
  <c r="M103" i="12"/>
  <c r="M102" i="12"/>
  <c r="M101" i="12"/>
  <c r="M100" i="12"/>
  <c r="M99" i="12"/>
  <c r="M93" i="12"/>
  <c r="T93" i="12"/>
  <c r="M97" i="12"/>
  <c r="G104" i="12"/>
  <c r="N93" i="12"/>
  <c r="N103" i="12"/>
  <c r="N102" i="12"/>
  <c r="N101" i="12"/>
  <c r="N100" i="12"/>
  <c r="N99" i="12"/>
  <c r="F104" i="12"/>
  <c r="N78" i="12"/>
  <c r="M116" i="12"/>
  <c r="C87" i="12"/>
  <c r="G87" i="12"/>
  <c r="C121" i="12"/>
  <c r="F138" i="12"/>
  <c r="M78" i="12"/>
  <c r="N92" i="12"/>
  <c r="N94" i="12"/>
  <c r="N97" i="12"/>
  <c r="M109" i="12"/>
  <c r="T109" i="12"/>
  <c r="N128" i="12"/>
  <c r="N129" i="12"/>
  <c r="N130" i="12"/>
  <c r="N131" i="12"/>
  <c r="M136" i="12"/>
  <c r="N115" i="12"/>
  <c r="M110" i="12"/>
  <c r="T110" i="12"/>
  <c r="M114" i="12"/>
  <c r="M117" i="12"/>
  <c r="N114" i="12"/>
  <c r="M129" i="12"/>
  <c r="M118" i="12"/>
  <c r="E87" i="12"/>
  <c r="D138" i="12"/>
  <c r="L104" i="12"/>
  <c r="M75" i="12"/>
  <c r="T75" i="12"/>
  <c r="S75" i="12"/>
  <c r="M77" i="12"/>
  <c r="T77" i="12"/>
  <c r="N126" i="12"/>
  <c r="N135" i="12"/>
  <c r="M111" i="12"/>
  <c r="T111" i="12"/>
  <c r="L138" i="12"/>
  <c r="N132" i="12"/>
  <c r="N137" i="12"/>
  <c r="M131" i="12"/>
  <c r="M137" i="12"/>
  <c r="P25" i="13"/>
  <c r="M115" i="12"/>
  <c r="D121" i="12"/>
  <c r="N110" i="12"/>
  <c r="M113" i="12"/>
  <c r="N116" i="12"/>
  <c r="N117" i="12"/>
  <c r="N118" i="12"/>
  <c r="N111" i="12"/>
  <c r="N112" i="12"/>
  <c r="N113" i="12"/>
  <c r="N120" i="12"/>
  <c r="N119" i="12"/>
  <c r="M120" i="12"/>
  <c r="M112" i="12"/>
  <c r="M34" i="12"/>
  <c r="M39" i="13"/>
  <c r="B53" i="12"/>
  <c r="D53" i="12"/>
  <c r="M50" i="12"/>
  <c r="P58" i="13"/>
  <c r="G19" i="12"/>
  <c r="B70" i="12"/>
  <c r="M60" i="12"/>
  <c r="T60" i="12"/>
  <c r="M58" i="13"/>
  <c r="M63" i="12"/>
  <c r="M68" i="12"/>
  <c r="M66" i="12"/>
  <c r="F53" i="12"/>
  <c r="N64" i="12"/>
  <c r="N61" i="12"/>
  <c r="N59" i="12"/>
  <c r="N51" i="12"/>
  <c r="M14" i="13"/>
  <c r="M46" i="12"/>
  <c r="G53" i="12"/>
  <c r="M41" i="12"/>
  <c r="T41" i="12"/>
  <c r="M42" i="12"/>
  <c r="T42" i="12"/>
  <c r="M43" i="12"/>
  <c r="T43" i="12"/>
  <c r="M44" i="12"/>
  <c r="M49" i="12"/>
  <c r="N50" i="12"/>
  <c r="M58" i="12"/>
  <c r="T58" i="12"/>
  <c r="M59" i="12"/>
  <c r="T59" i="12"/>
  <c r="N60" i="12"/>
  <c r="N63" i="12"/>
  <c r="N66" i="12"/>
  <c r="N68" i="12"/>
  <c r="M8" i="13"/>
  <c r="N44" i="12"/>
  <c r="N42" i="12"/>
  <c r="N43" i="12"/>
  <c r="M45" i="12"/>
  <c r="M47" i="12"/>
  <c r="M48" i="12"/>
  <c r="N49" i="12"/>
  <c r="M52" i="12"/>
  <c r="N58" i="12"/>
  <c r="N62" i="12"/>
  <c r="M65" i="12"/>
  <c r="M67" i="12"/>
  <c r="P9" i="13"/>
  <c r="P39" i="13"/>
  <c r="P43" i="13"/>
  <c r="E53" i="12"/>
  <c r="L53" i="12"/>
  <c r="M62" i="12"/>
  <c r="M64" i="12"/>
  <c r="M61" i="12"/>
  <c r="N45" i="12"/>
  <c r="N46" i="12"/>
  <c r="N47" i="12"/>
  <c r="N48" i="12"/>
  <c r="M51" i="12"/>
  <c r="N52" i="12"/>
  <c r="N65" i="12"/>
  <c r="N67" i="12"/>
  <c r="N69" i="12"/>
  <c r="P42" i="13"/>
  <c r="N17" i="12"/>
  <c r="O8" i="12"/>
  <c r="M8" i="12"/>
  <c r="O9" i="12"/>
  <c r="M13" i="13"/>
  <c r="O12" i="12"/>
  <c r="M12" i="12"/>
  <c r="O18" i="12"/>
  <c r="O13" i="12"/>
  <c r="C19" i="12"/>
  <c r="M16" i="12"/>
  <c r="D70" i="12"/>
  <c r="M57" i="13"/>
  <c r="M59" i="13"/>
  <c r="N41" i="12"/>
  <c r="L70" i="12"/>
  <c r="M55" i="13"/>
  <c r="F70" i="12"/>
  <c r="E70" i="12"/>
  <c r="M54" i="13"/>
  <c r="C70" i="12"/>
  <c r="G70" i="12"/>
  <c r="M53" i="13"/>
  <c r="O10" i="12"/>
  <c r="O14" i="12"/>
  <c r="O15" i="12"/>
  <c r="O7" i="12"/>
  <c r="O11" i="12"/>
  <c r="N24" i="12"/>
  <c r="M15" i="12"/>
  <c r="F19" i="12"/>
  <c r="N18" i="12"/>
  <c r="N14" i="12"/>
  <c r="N13" i="12"/>
  <c r="N12" i="12"/>
  <c r="N11" i="12"/>
  <c r="N10" i="12"/>
  <c r="N9" i="12"/>
  <c r="N8" i="12"/>
  <c r="N7" i="12"/>
  <c r="N15" i="12"/>
  <c r="D19" i="12"/>
  <c r="N16" i="12"/>
  <c r="B19" i="12"/>
  <c r="B36" i="12"/>
  <c r="C53" i="12"/>
  <c r="M9" i="12"/>
  <c r="M13" i="12"/>
  <c r="M17" i="12"/>
  <c r="O17" i="12"/>
  <c r="D36" i="12"/>
  <c r="M12" i="13"/>
  <c r="M10" i="12"/>
  <c r="M14" i="12"/>
  <c r="M18" i="12"/>
  <c r="O16" i="12"/>
  <c r="E19" i="12"/>
  <c r="M7" i="12"/>
  <c r="T7" i="12"/>
  <c r="M11" i="12"/>
  <c r="L19" i="12"/>
  <c r="L36" i="12"/>
  <c r="M38" i="13"/>
  <c r="M26" i="12"/>
  <c r="T26" i="12"/>
  <c r="N27" i="12"/>
  <c r="M30" i="12"/>
  <c r="N32" i="12"/>
  <c r="N34" i="12"/>
  <c r="E36" i="12"/>
  <c r="M25" i="12"/>
  <c r="T25" i="12"/>
  <c r="N26" i="12"/>
  <c r="M29" i="12"/>
  <c r="N30" i="12"/>
  <c r="M31" i="12"/>
  <c r="M33" i="12"/>
  <c r="M35" i="12"/>
  <c r="F36" i="12"/>
  <c r="M24" i="12"/>
  <c r="T24" i="12"/>
  <c r="N25" i="12"/>
  <c r="M28" i="12"/>
  <c r="N29" i="12"/>
  <c r="N31" i="12"/>
  <c r="N33" i="12"/>
  <c r="N35" i="12"/>
  <c r="C36" i="12"/>
  <c r="G36" i="12"/>
  <c r="M27" i="12"/>
  <c r="N28" i="12"/>
  <c r="M32" i="12"/>
  <c r="P10" i="13"/>
  <c r="P23" i="13"/>
  <c r="P27" i="13"/>
  <c r="P55" i="13"/>
  <c r="P38" i="13"/>
  <c r="P24" i="13"/>
  <c r="P28" i="13"/>
  <c r="P54" i="13"/>
  <c r="P53" i="13"/>
  <c r="P57" i="13"/>
  <c r="P13" i="13"/>
  <c r="P40" i="13"/>
  <c r="G71" i="12"/>
  <c r="G37" i="12"/>
  <c r="G54" i="12"/>
  <c r="G88" i="12"/>
  <c r="G20" i="12"/>
  <c r="G122" i="12"/>
  <c r="G139" i="12"/>
  <c r="G105" i="12"/>
  <c r="M121" i="12"/>
  <c r="O121" i="12"/>
  <c r="N138" i="12"/>
  <c r="M138" i="12"/>
  <c r="O138" i="12"/>
  <c r="M104" i="12"/>
  <c r="C54" i="12"/>
  <c r="M87" i="12"/>
  <c r="P138" i="12"/>
  <c r="Q139" i="12"/>
  <c r="P87" i="12"/>
  <c r="N104" i="12"/>
  <c r="N87" i="12"/>
  <c r="O104" i="12"/>
  <c r="O87" i="12"/>
  <c r="Q87" i="12"/>
  <c r="P104" i="12"/>
  <c r="Q105" i="12"/>
  <c r="N121" i="12"/>
  <c r="P121" i="12"/>
  <c r="Q122" i="12"/>
  <c r="P70" i="12"/>
  <c r="Q71" i="12"/>
  <c r="P53" i="12"/>
  <c r="Q54" i="12"/>
  <c r="O53" i="12"/>
  <c r="D139" i="12"/>
  <c r="N53" i="12"/>
  <c r="M70" i="12"/>
  <c r="E20" i="12"/>
  <c r="N70" i="12"/>
  <c r="M53" i="12"/>
  <c r="O70" i="12"/>
  <c r="P19" i="12"/>
  <c r="Q19" i="12"/>
  <c r="N19" i="12"/>
  <c r="O19" i="12"/>
  <c r="N36" i="12"/>
  <c r="F37" i="12"/>
  <c r="C37" i="12"/>
  <c r="O36" i="12"/>
  <c r="P36" i="12"/>
  <c r="Q37" i="12"/>
  <c r="D37" i="12"/>
  <c r="M36" i="12"/>
  <c r="E37" i="12"/>
  <c r="D71" i="12"/>
  <c r="F54" i="12"/>
  <c r="E88" i="12"/>
  <c r="C71" i="12"/>
  <c r="D88" i="12"/>
  <c r="F88" i="12"/>
  <c r="C88" i="12"/>
  <c r="F20" i="12"/>
  <c r="D122" i="12"/>
  <c r="F105" i="12"/>
  <c r="E139" i="12"/>
  <c r="E54" i="12"/>
  <c r="D54" i="12"/>
  <c r="D105" i="12"/>
  <c r="E71" i="12"/>
  <c r="M19" i="12"/>
  <c r="F71" i="12"/>
  <c r="F139" i="12"/>
  <c r="C139" i="12"/>
  <c r="C105" i="12"/>
  <c r="C122" i="12"/>
  <c r="E122" i="12"/>
  <c r="E105" i="12"/>
  <c r="D20" i="12"/>
  <c r="C20" i="12"/>
  <c r="M71" i="12"/>
  <c r="M54" i="12"/>
  <c r="N71" i="12"/>
  <c r="N37" i="12"/>
  <c r="M37" i="12"/>
  <c r="P37" i="12"/>
  <c r="O37" i="12"/>
  <c r="O122" i="12"/>
  <c r="P88" i="12"/>
  <c r="P139" i="12"/>
  <c r="N54" i="12"/>
  <c r="N20" i="12"/>
  <c r="O71" i="12"/>
  <c r="O88" i="12"/>
  <c r="O139" i="12"/>
  <c r="P20" i="12"/>
  <c r="M88" i="12"/>
  <c r="N139" i="12"/>
  <c r="N122" i="12"/>
  <c r="M20" i="12"/>
  <c r="O105" i="12"/>
  <c r="P105" i="12"/>
  <c r="P54" i="12"/>
  <c r="N105" i="12"/>
  <c r="N88" i="12"/>
  <c r="Q88" i="12"/>
  <c r="M122" i="12"/>
  <c r="M139" i="12"/>
  <c r="O54" i="12"/>
  <c r="Q20" i="12"/>
  <c r="P122" i="12"/>
  <c r="M105" i="12"/>
  <c r="O20" i="12"/>
  <c r="P71" i="12"/>
  <c r="G49" i="6"/>
  <c r="I49" i="6"/>
  <c r="G31" i="6"/>
  <c r="G13" i="6"/>
  <c r="I67" i="5"/>
  <c r="T13" i="11"/>
  <c r="R48" i="3"/>
  <c r="R12" i="5"/>
  <c r="I13" i="5"/>
  <c r="R12" i="6"/>
  <c r="I13" i="6"/>
  <c r="R30" i="5"/>
  <c r="I31" i="5"/>
  <c r="R30" i="6"/>
  <c r="I31" i="6"/>
  <c r="R48" i="5"/>
  <c r="I49" i="5"/>
  <c r="L28" i="10"/>
  <c r="R30" i="1"/>
  <c r="O28" i="10"/>
  <c r="R48" i="1"/>
  <c r="O73" i="10"/>
  <c r="R138" i="3"/>
  <c r="O13" i="10"/>
  <c r="R66" i="1"/>
  <c r="O58" i="10"/>
  <c r="R66" i="3"/>
  <c r="I58" i="10"/>
  <c r="R12" i="3"/>
  <c r="I73" i="10"/>
  <c r="R84" i="3"/>
  <c r="L58" i="10"/>
  <c r="R30" i="3"/>
  <c r="L73" i="10"/>
  <c r="R102" i="3"/>
  <c r="R13" i="11"/>
  <c r="R66" i="5"/>
  <c r="R118" i="6"/>
  <c r="R136" i="6"/>
  <c r="G155" i="6"/>
  <c r="I155" i="6"/>
  <c r="R48" i="6"/>
  <c r="R42" i="11"/>
  <c r="G137" i="6"/>
  <c r="G119" i="6"/>
  <c r="O42" i="11"/>
  <c r="T137" i="11"/>
  <c r="T136" i="11"/>
  <c r="Q18" i="11"/>
  <c r="Q17" i="11"/>
  <c r="Q16" i="11"/>
  <c r="Q15" i="11"/>
  <c r="Q14" i="11"/>
  <c r="Q13" i="11"/>
  <c r="Q12" i="11"/>
  <c r="Q11" i="11"/>
  <c r="Q10" i="11"/>
  <c r="Q9" i="11"/>
  <c r="Q8" i="11"/>
  <c r="Q7" i="11"/>
  <c r="H33" i="10"/>
  <c r="H48" i="10"/>
  <c r="H63" i="10"/>
  <c r="H78" i="10"/>
  <c r="N92" i="10"/>
  <c r="N106" i="10"/>
  <c r="N120" i="10"/>
  <c r="N134" i="10"/>
  <c r="N148" i="10"/>
  <c r="N162" i="10"/>
  <c r="N176" i="10"/>
  <c r="H23" i="10"/>
  <c r="H38" i="10"/>
  <c r="H53" i="10"/>
  <c r="H68" i="10"/>
  <c r="N82" i="10"/>
  <c r="N96" i="10"/>
  <c r="N110" i="10"/>
  <c r="N124" i="10"/>
  <c r="N138" i="10"/>
  <c r="N152" i="10"/>
  <c r="N166" i="10"/>
  <c r="H24" i="10"/>
  <c r="H39" i="10"/>
  <c r="H54" i="10"/>
  <c r="H69" i="10"/>
  <c r="N83" i="10"/>
  <c r="N97" i="10"/>
  <c r="N111" i="10"/>
  <c r="N125" i="10"/>
  <c r="N139" i="10"/>
  <c r="N153" i="10"/>
  <c r="N167" i="10"/>
  <c r="H25" i="10"/>
  <c r="H40" i="10"/>
  <c r="H55" i="10"/>
  <c r="H70" i="10"/>
  <c r="N84" i="10"/>
  <c r="N98" i="10"/>
  <c r="N112" i="10"/>
  <c r="N126" i="10"/>
  <c r="N140" i="10"/>
  <c r="N154" i="10"/>
  <c r="N168" i="10"/>
  <c r="H26" i="10"/>
  <c r="H41" i="10"/>
  <c r="H56" i="10"/>
  <c r="H71" i="10"/>
  <c r="N85" i="10"/>
  <c r="N99" i="10"/>
  <c r="N113" i="10"/>
  <c r="N127" i="10"/>
  <c r="N141" i="10"/>
  <c r="N155" i="10"/>
  <c r="N169" i="10"/>
  <c r="H27" i="10"/>
  <c r="H42" i="10"/>
  <c r="H57" i="10"/>
  <c r="H72" i="10"/>
  <c r="N86" i="10"/>
  <c r="N100" i="10"/>
  <c r="N114" i="10"/>
  <c r="N128" i="10"/>
  <c r="N142" i="10"/>
  <c r="N156" i="10"/>
  <c r="N170" i="10"/>
  <c r="H28" i="10"/>
  <c r="H43" i="10"/>
  <c r="H58" i="10"/>
  <c r="H73" i="10"/>
  <c r="N87" i="10"/>
  <c r="N101" i="10"/>
  <c r="N115" i="10"/>
  <c r="N129" i="10"/>
  <c r="N143" i="10"/>
  <c r="N157" i="10"/>
  <c r="N171" i="10"/>
  <c r="H29" i="10"/>
  <c r="H44" i="10"/>
  <c r="H59" i="10"/>
  <c r="H74" i="10"/>
  <c r="N88" i="10"/>
  <c r="N102" i="10"/>
  <c r="N116" i="10"/>
  <c r="N130" i="10"/>
  <c r="N144" i="10"/>
  <c r="N158" i="10"/>
  <c r="N172" i="10"/>
  <c r="H30" i="10"/>
  <c r="H45" i="10"/>
  <c r="H60" i="10"/>
  <c r="H75" i="10"/>
  <c r="N89" i="10"/>
  <c r="N103" i="10"/>
  <c r="N117" i="10"/>
  <c r="N131" i="10"/>
  <c r="N145" i="10"/>
  <c r="N159" i="10"/>
  <c r="N173" i="10"/>
  <c r="H31" i="10"/>
  <c r="H46" i="10"/>
  <c r="H61" i="10"/>
  <c r="H76" i="10"/>
  <c r="N90" i="10"/>
  <c r="N104" i="10"/>
  <c r="N118" i="10"/>
  <c r="N132" i="10"/>
  <c r="N146" i="10"/>
  <c r="N160" i="10"/>
  <c r="N174" i="10"/>
  <c r="H32" i="10"/>
  <c r="H47" i="10"/>
  <c r="H62" i="10"/>
  <c r="H77" i="10"/>
  <c r="N91" i="10"/>
  <c r="N105" i="10"/>
  <c r="N119" i="10"/>
  <c r="N133" i="10"/>
  <c r="N147" i="10"/>
  <c r="N161" i="10"/>
  <c r="N175" i="10"/>
  <c r="H22" i="10"/>
  <c r="H37" i="10"/>
  <c r="H52" i="10"/>
  <c r="H67" i="10"/>
  <c r="N81" i="10"/>
  <c r="N95" i="10"/>
  <c r="N109" i="10"/>
  <c r="N123" i="10"/>
  <c r="N137" i="10"/>
  <c r="N151" i="10"/>
  <c r="N165" i="10"/>
  <c r="N8" i="10"/>
  <c r="N9" i="10"/>
  <c r="N10" i="10"/>
  <c r="N11" i="10"/>
  <c r="N12" i="10"/>
  <c r="N13" i="10"/>
  <c r="N14" i="10"/>
  <c r="N15" i="10"/>
  <c r="N16" i="10"/>
  <c r="N17" i="10"/>
  <c r="N18" i="10"/>
  <c r="N7" i="10"/>
  <c r="R72" i="11"/>
  <c r="I137" i="6"/>
  <c r="O72" i="11"/>
  <c r="I119" i="6"/>
  <c r="O28" i="15"/>
  <c r="R48" i="14"/>
  <c r="L28" i="15"/>
  <c r="R30" i="14"/>
  <c r="O13" i="15"/>
  <c r="R66" i="14"/>
  <c r="I28" i="10"/>
  <c r="R12" i="1"/>
  <c r="R154" i="6"/>
  <c r="Q23" i="11"/>
  <c r="N38" i="11"/>
  <c r="N53" i="11"/>
  <c r="N68" i="11"/>
  <c r="K83" i="11"/>
  <c r="K98" i="11"/>
  <c r="B128" i="11"/>
  <c r="B156" i="11"/>
  <c r="J10" i="13"/>
  <c r="J25" i="13"/>
  <c r="J40" i="13"/>
  <c r="J55" i="13"/>
  <c r="Q24" i="11"/>
  <c r="N39" i="11"/>
  <c r="N54" i="11"/>
  <c r="N69" i="11"/>
  <c r="K84" i="11"/>
  <c r="K99" i="11"/>
  <c r="B129" i="11"/>
  <c r="B157" i="11"/>
  <c r="J11" i="13"/>
  <c r="J26" i="13"/>
  <c r="J41" i="13"/>
  <c r="J56" i="13"/>
  <c r="Q29" i="11"/>
  <c r="N44" i="11"/>
  <c r="N59" i="11"/>
  <c r="N74" i="11"/>
  <c r="K89" i="11"/>
  <c r="K104" i="11"/>
  <c r="B134" i="11"/>
  <c r="B162" i="11"/>
  <c r="J16" i="13"/>
  <c r="J31" i="13"/>
  <c r="J46" i="13"/>
  <c r="J61" i="13"/>
  <c r="Q27" i="11"/>
  <c r="N42" i="11"/>
  <c r="N57" i="11"/>
  <c r="N72" i="11"/>
  <c r="K87" i="11"/>
  <c r="K102" i="11"/>
  <c r="B132" i="11"/>
  <c r="B160" i="11"/>
  <c r="J14" i="13"/>
  <c r="J29" i="13"/>
  <c r="J44" i="13"/>
  <c r="J59" i="13"/>
  <c r="Q21" i="11"/>
  <c r="N36" i="11"/>
  <c r="N51" i="11"/>
  <c r="N66" i="11"/>
  <c r="K81" i="11"/>
  <c r="K96" i="11"/>
  <c r="B126" i="11"/>
  <c r="B154" i="11"/>
  <c r="J8" i="13"/>
  <c r="J23" i="13"/>
  <c r="J38" i="13"/>
  <c r="J53" i="13"/>
  <c r="Q25" i="11"/>
  <c r="N40" i="11"/>
  <c r="N55" i="11"/>
  <c r="N70" i="11"/>
  <c r="K85" i="11"/>
  <c r="K100" i="11"/>
  <c r="B130" i="11"/>
  <c r="B158" i="11"/>
  <c r="J12" i="13"/>
  <c r="J27" i="13"/>
  <c r="J42" i="13"/>
  <c r="J57" i="13"/>
  <c r="Q28" i="11"/>
  <c r="N43" i="11"/>
  <c r="N58" i="11"/>
  <c r="N73" i="11"/>
  <c r="K88" i="11"/>
  <c r="K103" i="11"/>
  <c r="B133" i="11"/>
  <c r="B161" i="11"/>
  <c r="J15" i="13"/>
  <c r="J30" i="13"/>
  <c r="J45" i="13"/>
  <c r="J60" i="13"/>
  <c r="Q32" i="11"/>
  <c r="N47" i="11"/>
  <c r="N62" i="11"/>
  <c r="N77" i="11"/>
  <c r="K92" i="11"/>
  <c r="K107" i="11"/>
  <c r="B137" i="11"/>
  <c r="B165" i="11"/>
  <c r="J19" i="13"/>
  <c r="J34" i="13"/>
  <c r="J49" i="13"/>
  <c r="J64" i="13"/>
  <c r="Q30" i="11"/>
  <c r="N45" i="11"/>
  <c r="N60" i="11"/>
  <c r="N75" i="11"/>
  <c r="K90" i="11"/>
  <c r="K105" i="11"/>
  <c r="B135" i="11"/>
  <c r="B163" i="11"/>
  <c r="J17" i="13"/>
  <c r="J32" i="13"/>
  <c r="J47" i="13"/>
  <c r="J62" i="13"/>
  <c r="Q22" i="11"/>
  <c r="N37" i="11"/>
  <c r="N52" i="11"/>
  <c r="N67" i="11"/>
  <c r="K82" i="11"/>
  <c r="K97" i="11"/>
  <c r="B127" i="11"/>
  <c r="B155" i="11"/>
  <c r="J9" i="13"/>
  <c r="J24" i="13"/>
  <c r="J39" i="13"/>
  <c r="J54" i="13"/>
  <c r="Q26" i="11"/>
  <c r="N41" i="11"/>
  <c r="N56" i="11"/>
  <c r="N71" i="11"/>
  <c r="K86" i="11"/>
  <c r="K101" i="11"/>
  <c r="B131" i="11"/>
  <c r="B159" i="11"/>
  <c r="J13" i="13"/>
  <c r="J28" i="13"/>
  <c r="J43" i="13"/>
  <c r="J58" i="13"/>
  <c r="Q31" i="11"/>
  <c r="N46" i="11"/>
  <c r="N61" i="11"/>
  <c r="N76" i="11"/>
  <c r="K91" i="11"/>
  <c r="K106" i="11"/>
  <c r="B136" i="11"/>
  <c r="B164" i="11"/>
  <c r="J18" i="13"/>
  <c r="J33" i="13"/>
  <c r="J48" i="13"/>
  <c r="J63" i="13"/>
  <c r="M508" i="8"/>
  <c r="N508" i="8"/>
  <c r="O508" i="8"/>
  <c r="P508" i="8"/>
  <c r="Q508" i="8"/>
  <c r="C508" i="8"/>
  <c r="D508" i="8"/>
  <c r="E508" i="8"/>
  <c r="F508" i="8"/>
  <c r="G508" i="8"/>
  <c r="H508" i="8"/>
  <c r="M490" i="8"/>
  <c r="N490" i="8"/>
  <c r="O490" i="8"/>
  <c r="P490" i="8"/>
  <c r="Q490" i="8"/>
  <c r="C490" i="8"/>
  <c r="D490" i="8"/>
  <c r="E490" i="8"/>
  <c r="F490" i="8"/>
  <c r="G490" i="8"/>
  <c r="H490" i="8"/>
  <c r="F359" i="8"/>
  <c r="E359" i="8"/>
  <c r="D359" i="8"/>
  <c r="C359" i="8"/>
  <c r="B359" i="8"/>
  <c r="F358" i="8"/>
  <c r="E358" i="8"/>
  <c r="D358" i="8"/>
  <c r="C358" i="8"/>
  <c r="B358" i="8"/>
  <c r="F357" i="8"/>
  <c r="E357" i="8"/>
  <c r="D357" i="8"/>
  <c r="C357" i="8"/>
  <c r="B357" i="8"/>
  <c r="F356" i="8"/>
  <c r="E356" i="8"/>
  <c r="D356" i="8"/>
  <c r="C356" i="8"/>
  <c r="B356" i="8"/>
  <c r="F355" i="8"/>
  <c r="E355" i="8"/>
  <c r="D355" i="8"/>
  <c r="C355" i="8"/>
  <c r="B355" i="8"/>
  <c r="F354" i="8"/>
  <c r="E354" i="8"/>
  <c r="D354" i="8"/>
  <c r="C354" i="8"/>
  <c r="B354" i="8"/>
  <c r="G353" i="8"/>
  <c r="R352" i="8"/>
  <c r="F353" i="8"/>
  <c r="E353" i="8"/>
  <c r="D353" i="8"/>
  <c r="C353" i="8"/>
  <c r="B353" i="8"/>
  <c r="G352" i="8"/>
  <c r="F352" i="8"/>
  <c r="E352" i="8"/>
  <c r="D352" i="8"/>
  <c r="C352" i="8"/>
  <c r="B352" i="8"/>
  <c r="G351" i="8"/>
  <c r="F351" i="8"/>
  <c r="E351" i="8"/>
  <c r="D351" i="8"/>
  <c r="C351" i="8"/>
  <c r="B351" i="8"/>
  <c r="G350" i="8"/>
  <c r="F350" i="8"/>
  <c r="E350" i="8"/>
  <c r="D350" i="8"/>
  <c r="C350" i="8"/>
  <c r="B350" i="8"/>
  <c r="G349" i="8"/>
  <c r="F349" i="8"/>
  <c r="E349" i="8"/>
  <c r="D349" i="8"/>
  <c r="C349" i="8"/>
  <c r="B349" i="8"/>
  <c r="G348" i="8"/>
  <c r="I348" i="8"/>
  <c r="F348" i="8"/>
  <c r="E348" i="8"/>
  <c r="D348" i="8"/>
  <c r="C348" i="8"/>
  <c r="B348" i="8"/>
  <c r="L341" i="8"/>
  <c r="L340" i="8"/>
  <c r="L339" i="8"/>
  <c r="L338" i="8"/>
  <c r="L337" i="8"/>
  <c r="L336" i="8"/>
  <c r="L335" i="8"/>
  <c r="L334" i="8"/>
  <c r="L333" i="8"/>
  <c r="L332" i="8"/>
  <c r="L331" i="8"/>
  <c r="L330" i="8"/>
  <c r="F341" i="8"/>
  <c r="E341" i="8"/>
  <c r="D341" i="8"/>
  <c r="C341" i="8"/>
  <c r="B341" i="8"/>
  <c r="F340" i="8"/>
  <c r="E340" i="8"/>
  <c r="D340" i="8"/>
  <c r="C340" i="8"/>
  <c r="B340" i="8"/>
  <c r="F339" i="8"/>
  <c r="E339" i="8"/>
  <c r="D339" i="8"/>
  <c r="C339" i="8"/>
  <c r="B339" i="8"/>
  <c r="F338" i="8"/>
  <c r="E338" i="8"/>
  <c r="D338" i="8"/>
  <c r="C338" i="8"/>
  <c r="B338" i="8"/>
  <c r="F337" i="8"/>
  <c r="E337" i="8"/>
  <c r="D337" i="8"/>
  <c r="C337" i="8"/>
  <c r="B337" i="8"/>
  <c r="F336" i="8"/>
  <c r="E336" i="8"/>
  <c r="D336" i="8"/>
  <c r="C336" i="8"/>
  <c r="B336" i="8"/>
  <c r="G335" i="8"/>
  <c r="R334" i="8"/>
  <c r="F335" i="8"/>
  <c r="E335" i="8"/>
  <c r="D335" i="8"/>
  <c r="C335" i="8"/>
  <c r="B335" i="8"/>
  <c r="G334" i="8"/>
  <c r="F334" i="8"/>
  <c r="E334" i="8"/>
  <c r="D334" i="8"/>
  <c r="C334" i="8"/>
  <c r="B334" i="8"/>
  <c r="G333" i="8"/>
  <c r="F333" i="8"/>
  <c r="E333" i="8"/>
  <c r="D333" i="8"/>
  <c r="C333" i="8"/>
  <c r="B333" i="8"/>
  <c r="G332" i="8"/>
  <c r="F332" i="8"/>
  <c r="E332" i="8"/>
  <c r="D332" i="8"/>
  <c r="C332" i="8"/>
  <c r="B332" i="8"/>
  <c r="G331" i="8"/>
  <c r="F331" i="8"/>
  <c r="E331" i="8"/>
  <c r="D331" i="8"/>
  <c r="C331" i="8"/>
  <c r="B331" i="8"/>
  <c r="G330" i="8"/>
  <c r="I330" i="8"/>
  <c r="F330" i="8"/>
  <c r="E330" i="8"/>
  <c r="D330" i="8"/>
  <c r="C330" i="8"/>
  <c r="B330" i="8"/>
  <c r="M329" i="8"/>
  <c r="N329" i="8"/>
  <c r="O329" i="8"/>
  <c r="P329" i="8"/>
  <c r="Q329" i="8"/>
  <c r="C329" i="8"/>
  <c r="D329" i="8"/>
  <c r="E329" i="8"/>
  <c r="F329" i="8"/>
  <c r="G329" i="8"/>
  <c r="C347" i="8"/>
  <c r="D347" i="8"/>
  <c r="E347" i="8"/>
  <c r="F347" i="8"/>
  <c r="G347" i="8"/>
  <c r="M347" i="8"/>
  <c r="N347" i="8"/>
  <c r="O347" i="8"/>
  <c r="P347" i="8"/>
  <c r="Q347" i="8"/>
  <c r="L348" i="8"/>
  <c r="L349" i="8"/>
  <c r="L350" i="8"/>
  <c r="L351" i="8"/>
  <c r="L352" i="8"/>
  <c r="L353" i="8"/>
  <c r="L354" i="8"/>
  <c r="L355" i="8"/>
  <c r="L356" i="8"/>
  <c r="L357" i="8"/>
  <c r="L358" i="8"/>
  <c r="L359" i="8"/>
  <c r="L323" i="8"/>
  <c r="L322" i="8"/>
  <c r="L321" i="8"/>
  <c r="L320" i="8"/>
  <c r="L319" i="8"/>
  <c r="L318" i="8"/>
  <c r="L317" i="8"/>
  <c r="L316" i="8"/>
  <c r="L315" i="8"/>
  <c r="L314" i="8"/>
  <c r="L313" i="8"/>
  <c r="L312" i="8"/>
  <c r="F323" i="8"/>
  <c r="E323" i="8"/>
  <c r="D323" i="8"/>
  <c r="C323" i="8"/>
  <c r="B323" i="8"/>
  <c r="F322" i="8"/>
  <c r="E322" i="8"/>
  <c r="D322" i="8"/>
  <c r="C322" i="8"/>
  <c r="B322" i="8"/>
  <c r="F321" i="8"/>
  <c r="E321" i="8"/>
  <c r="D321" i="8"/>
  <c r="C321" i="8"/>
  <c r="B321" i="8"/>
  <c r="F320" i="8"/>
  <c r="E320" i="8"/>
  <c r="D320" i="8"/>
  <c r="C320" i="8"/>
  <c r="B320" i="8"/>
  <c r="F319" i="8"/>
  <c r="E319" i="8"/>
  <c r="D319" i="8"/>
  <c r="C319" i="8"/>
  <c r="B319" i="8"/>
  <c r="F318" i="8"/>
  <c r="E318" i="8"/>
  <c r="D318" i="8"/>
  <c r="C318" i="8"/>
  <c r="B318" i="8"/>
  <c r="G317" i="8"/>
  <c r="R316" i="8"/>
  <c r="F317" i="8"/>
  <c r="E317" i="8"/>
  <c r="D317" i="8"/>
  <c r="C317" i="8"/>
  <c r="B317" i="8"/>
  <c r="G316" i="8"/>
  <c r="F316" i="8"/>
  <c r="E316" i="8"/>
  <c r="D316" i="8"/>
  <c r="C316" i="8"/>
  <c r="B316" i="8"/>
  <c r="G315" i="8"/>
  <c r="F315" i="8"/>
  <c r="E315" i="8"/>
  <c r="D315" i="8"/>
  <c r="C315" i="8"/>
  <c r="B315" i="8"/>
  <c r="G314" i="8"/>
  <c r="F314" i="8"/>
  <c r="E314" i="8"/>
  <c r="D314" i="8"/>
  <c r="C314" i="8"/>
  <c r="B314" i="8"/>
  <c r="G313" i="8"/>
  <c r="F313" i="8"/>
  <c r="E313" i="8"/>
  <c r="D313" i="8"/>
  <c r="C313" i="8"/>
  <c r="B313" i="8"/>
  <c r="G312" i="8"/>
  <c r="I312" i="8"/>
  <c r="F312" i="8"/>
  <c r="E312" i="8"/>
  <c r="D312" i="8"/>
  <c r="C312" i="8"/>
  <c r="B312" i="8"/>
  <c r="L305" i="8"/>
  <c r="L304" i="8"/>
  <c r="L303" i="8"/>
  <c r="L302" i="8"/>
  <c r="L301" i="8"/>
  <c r="L300" i="8"/>
  <c r="L299" i="8"/>
  <c r="L298" i="8"/>
  <c r="L297" i="8"/>
  <c r="L296" i="8"/>
  <c r="L295" i="8"/>
  <c r="L294" i="8"/>
  <c r="F305" i="8"/>
  <c r="E305" i="8"/>
  <c r="D305" i="8"/>
  <c r="C305" i="8"/>
  <c r="B305" i="8"/>
  <c r="F304" i="8"/>
  <c r="E304" i="8"/>
  <c r="D304" i="8"/>
  <c r="C304" i="8"/>
  <c r="B304" i="8"/>
  <c r="F303" i="8"/>
  <c r="E303" i="8"/>
  <c r="D303" i="8"/>
  <c r="C303" i="8"/>
  <c r="B303" i="8"/>
  <c r="F302" i="8"/>
  <c r="E302" i="8"/>
  <c r="D302" i="8"/>
  <c r="C302" i="8"/>
  <c r="B302" i="8"/>
  <c r="F301" i="8"/>
  <c r="E301" i="8"/>
  <c r="D301" i="8"/>
  <c r="C301" i="8"/>
  <c r="B301" i="8"/>
  <c r="F300" i="8"/>
  <c r="E300" i="8"/>
  <c r="D300" i="8"/>
  <c r="C300" i="8"/>
  <c r="B300" i="8"/>
  <c r="G299" i="8"/>
  <c r="R298" i="8"/>
  <c r="F299" i="8"/>
  <c r="E299" i="8"/>
  <c r="D299" i="8"/>
  <c r="C299" i="8"/>
  <c r="B299" i="8"/>
  <c r="G298" i="8"/>
  <c r="F298" i="8"/>
  <c r="E298" i="8"/>
  <c r="D298" i="8"/>
  <c r="C298" i="8"/>
  <c r="B298" i="8"/>
  <c r="G297" i="8"/>
  <c r="F297" i="8"/>
  <c r="E297" i="8"/>
  <c r="D297" i="8"/>
  <c r="C297" i="8"/>
  <c r="B297" i="8"/>
  <c r="G296" i="8"/>
  <c r="F296" i="8"/>
  <c r="E296" i="8"/>
  <c r="D296" i="8"/>
  <c r="C296" i="8"/>
  <c r="B296" i="8"/>
  <c r="G295" i="8"/>
  <c r="F295" i="8"/>
  <c r="E295" i="8"/>
  <c r="D295" i="8"/>
  <c r="C295" i="8"/>
  <c r="B295" i="8"/>
  <c r="F294" i="8"/>
  <c r="G294" i="8"/>
  <c r="I294" i="8"/>
  <c r="E294" i="8"/>
  <c r="D294" i="8"/>
  <c r="C294" i="8"/>
  <c r="B294" i="8"/>
  <c r="L108" i="8"/>
  <c r="L107" i="8"/>
  <c r="L106" i="8"/>
  <c r="L105" i="8"/>
  <c r="L104" i="8"/>
  <c r="L103" i="8"/>
  <c r="L102" i="8"/>
  <c r="L101" i="8"/>
  <c r="L100" i="8"/>
  <c r="L99" i="8"/>
  <c r="L98" i="8"/>
  <c r="L97" i="8"/>
  <c r="E108" i="8"/>
  <c r="D108" i="8"/>
  <c r="C108" i="8"/>
  <c r="B108" i="8"/>
  <c r="E107" i="8"/>
  <c r="D107" i="8"/>
  <c r="C107" i="8"/>
  <c r="B107" i="8"/>
  <c r="T135" i="11"/>
  <c r="E106" i="8"/>
  <c r="D106" i="8"/>
  <c r="C106" i="8"/>
  <c r="B106" i="8"/>
  <c r="T134" i="11"/>
  <c r="E105" i="8"/>
  <c r="D105" i="8"/>
  <c r="C105" i="8"/>
  <c r="B105" i="8"/>
  <c r="T133" i="11"/>
  <c r="E104" i="8"/>
  <c r="D104" i="8"/>
  <c r="C104" i="8"/>
  <c r="B104" i="8"/>
  <c r="T132" i="11"/>
  <c r="E103" i="8"/>
  <c r="D103" i="8"/>
  <c r="C103" i="8"/>
  <c r="B103" i="8"/>
  <c r="E102" i="8"/>
  <c r="D102" i="8"/>
  <c r="C102" i="8"/>
  <c r="B102" i="8"/>
  <c r="E101" i="8"/>
  <c r="D101" i="8"/>
  <c r="C101" i="8"/>
  <c r="B101" i="8"/>
  <c r="E100" i="8"/>
  <c r="D100" i="8"/>
  <c r="C100" i="8"/>
  <c r="B100" i="8"/>
  <c r="E99" i="8"/>
  <c r="D99" i="8"/>
  <c r="C99" i="8"/>
  <c r="B99" i="8"/>
  <c r="E98" i="8"/>
  <c r="D98" i="8"/>
  <c r="C98" i="8"/>
  <c r="B98" i="8"/>
  <c r="E97" i="8"/>
  <c r="D97" i="8"/>
  <c r="C97" i="8"/>
  <c r="B97" i="8"/>
  <c r="M96" i="8"/>
  <c r="N96" i="8"/>
  <c r="O96" i="8"/>
  <c r="P96" i="8"/>
  <c r="Q96" i="8"/>
  <c r="R96" i="8"/>
  <c r="C96" i="8"/>
  <c r="D96" i="8"/>
  <c r="E96" i="8"/>
  <c r="F96" i="8"/>
  <c r="G96" i="8"/>
  <c r="H96" i="8"/>
  <c r="L287" i="8"/>
  <c r="L286" i="8"/>
  <c r="L285" i="8"/>
  <c r="L284" i="8"/>
  <c r="L283" i="8"/>
  <c r="L282" i="8"/>
  <c r="L281" i="8"/>
  <c r="L280" i="8"/>
  <c r="L279" i="8"/>
  <c r="L278" i="8"/>
  <c r="L277" i="8"/>
  <c r="L276" i="8"/>
  <c r="F287" i="8"/>
  <c r="T165" i="11"/>
  <c r="E287" i="8"/>
  <c r="D287" i="8"/>
  <c r="C287" i="8"/>
  <c r="B287" i="8"/>
  <c r="F286" i="8"/>
  <c r="T164" i="11"/>
  <c r="E286" i="8"/>
  <c r="D286" i="8"/>
  <c r="C286" i="8"/>
  <c r="B286" i="8"/>
  <c r="F285" i="8"/>
  <c r="T163" i="11"/>
  <c r="E285" i="8"/>
  <c r="D285" i="8"/>
  <c r="C285" i="8"/>
  <c r="B285" i="8"/>
  <c r="F284" i="8"/>
  <c r="T162" i="11"/>
  <c r="E284" i="8"/>
  <c r="D284" i="8"/>
  <c r="C284" i="8"/>
  <c r="B284" i="8"/>
  <c r="F283" i="8"/>
  <c r="T161" i="11"/>
  <c r="E283" i="8"/>
  <c r="D283" i="8"/>
  <c r="C283" i="8"/>
  <c r="B283" i="8"/>
  <c r="F282" i="8"/>
  <c r="T160" i="11"/>
  <c r="E282" i="8"/>
  <c r="D282" i="8"/>
  <c r="C282" i="8"/>
  <c r="B282" i="8"/>
  <c r="G281" i="8"/>
  <c r="F281" i="8"/>
  <c r="E281" i="8"/>
  <c r="D281" i="8"/>
  <c r="C281" i="8"/>
  <c r="B281" i="8"/>
  <c r="G280" i="8"/>
  <c r="F280" i="8"/>
  <c r="E280" i="8"/>
  <c r="D280" i="8"/>
  <c r="C280" i="8"/>
  <c r="B280" i="8"/>
  <c r="G279" i="8"/>
  <c r="R278" i="8"/>
  <c r="F279" i="8"/>
  <c r="E279" i="8"/>
  <c r="D279" i="8"/>
  <c r="C279" i="8"/>
  <c r="B279" i="8"/>
  <c r="G278" i="8"/>
  <c r="F278" i="8"/>
  <c r="E278" i="8"/>
  <c r="D278" i="8"/>
  <c r="C278" i="8"/>
  <c r="B278" i="8"/>
  <c r="G277" i="8"/>
  <c r="R276" i="8"/>
  <c r="F277" i="8"/>
  <c r="E277" i="8"/>
  <c r="D277" i="8"/>
  <c r="C277" i="8"/>
  <c r="B277" i="8"/>
  <c r="G276" i="8"/>
  <c r="I276" i="8"/>
  <c r="F276" i="8"/>
  <c r="E276" i="8"/>
  <c r="D276" i="8"/>
  <c r="C276" i="8"/>
  <c r="B276" i="8"/>
  <c r="L269" i="8"/>
  <c r="L268" i="8"/>
  <c r="L267" i="8"/>
  <c r="L266" i="8"/>
  <c r="L265" i="8"/>
  <c r="L264" i="8"/>
  <c r="L263" i="8"/>
  <c r="L262" i="8"/>
  <c r="L261" i="8"/>
  <c r="L260" i="8"/>
  <c r="L259" i="8"/>
  <c r="L258" i="8"/>
  <c r="F269" i="8"/>
  <c r="Q165" i="11"/>
  <c r="E269" i="8"/>
  <c r="D269" i="8"/>
  <c r="C269" i="8"/>
  <c r="B269" i="8"/>
  <c r="F268" i="8"/>
  <c r="Q164" i="11"/>
  <c r="E268" i="8"/>
  <c r="D268" i="8"/>
  <c r="C268" i="8"/>
  <c r="B268" i="8"/>
  <c r="F267" i="8"/>
  <c r="Q163" i="11"/>
  <c r="E267" i="8"/>
  <c r="D267" i="8"/>
  <c r="C267" i="8"/>
  <c r="B267" i="8"/>
  <c r="F266" i="8"/>
  <c r="Q162" i="11"/>
  <c r="E266" i="8"/>
  <c r="D266" i="8"/>
  <c r="C266" i="8"/>
  <c r="B266" i="8"/>
  <c r="F265" i="8"/>
  <c r="Q161" i="11"/>
  <c r="E265" i="8"/>
  <c r="D265" i="8"/>
  <c r="C265" i="8"/>
  <c r="B265" i="8"/>
  <c r="F264" i="8"/>
  <c r="Q160" i="11"/>
  <c r="E264" i="8"/>
  <c r="D264" i="8"/>
  <c r="C264" i="8"/>
  <c r="B264" i="8"/>
  <c r="G263" i="8"/>
  <c r="F263" i="8"/>
  <c r="E263" i="8"/>
  <c r="D263" i="8"/>
  <c r="C263" i="8"/>
  <c r="B263" i="8"/>
  <c r="G262" i="8"/>
  <c r="R261" i="8"/>
  <c r="F262" i="8"/>
  <c r="E262" i="8"/>
  <c r="D262" i="8"/>
  <c r="C262" i="8"/>
  <c r="B262" i="8"/>
  <c r="G261" i="8"/>
  <c r="F261" i="8"/>
  <c r="E261" i="8"/>
  <c r="D261" i="8"/>
  <c r="C261" i="8"/>
  <c r="B261" i="8"/>
  <c r="G260" i="8"/>
  <c r="R259" i="8"/>
  <c r="F260" i="8"/>
  <c r="E260" i="8"/>
  <c r="D260" i="8"/>
  <c r="C260" i="8"/>
  <c r="B260" i="8"/>
  <c r="G259" i="8"/>
  <c r="F259" i="8"/>
  <c r="E259" i="8"/>
  <c r="D259" i="8"/>
  <c r="C259" i="8"/>
  <c r="B259" i="8"/>
  <c r="G258" i="8"/>
  <c r="I258" i="8"/>
  <c r="F258" i="8"/>
  <c r="E258" i="8"/>
  <c r="D258" i="8"/>
  <c r="C258" i="8"/>
  <c r="B258" i="8"/>
  <c r="L251" i="8"/>
  <c r="L250" i="8"/>
  <c r="L249" i="8"/>
  <c r="L248" i="8"/>
  <c r="L247" i="8"/>
  <c r="L246" i="8"/>
  <c r="L245" i="8"/>
  <c r="L244" i="8"/>
  <c r="L243" i="8"/>
  <c r="L242" i="8"/>
  <c r="L241" i="8"/>
  <c r="L240" i="8"/>
  <c r="F251" i="8"/>
  <c r="N165" i="11"/>
  <c r="E251" i="8"/>
  <c r="D251" i="8"/>
  <c r="C251" i="8"/>
  <c r="B251" i="8"/>
  <c r="F250" i="8"/>
  <c r="N164" i="11"/>
  <c r="E250" i="8"/>
  <c r="D250" i="8"/>
  <c r="C250" i="8"/>
  <c r="B250" i="8"/>
  <c r="F249" i="8"/>
  <c r="N163" i="11"/>
  <c r="E249" i="8"/>
  <c r="D249" i="8"/>
  <c r="C249" i="8"/>
  <c r="B249" i="8"/>
  <c r="F248" i="8"/>
  <c r="N162" i="11"/>
  <c r="E248" i="8"/>
  <c r="D248" i="8"/>
  <c r="C248" i="8"/>
  <c r="B248" i="8"/>
  <c r="F247" i="8"/>
  <c r="N161" i="11"/>
  <c r="E247" i="8"/>
  <c r="D247" i="8"/>
  <c r="C247" i="8"/>
  <c r="B247" i="8"/>
  <c r="F246" i="8"/>
  <c r="N160" i="11"/>
  <c r="E246" i="8"/>
  <c r="D246" i="8"/>
  <c r="C246" i="8"/>
  <c r="B246" i="8"/>
  <c r="G245" i="8"/>
  <c r="F245" i="8"/>
  <c r="E245" i="8"/>
  <c r="D245" i="8"/>
  <c r="C245" i="8"/>
  <c r="B245" i="8"/>
  <c r="G244" i="8"/>
  <c r="F244" i="8"/>
  <c r="E244" i="8"/>
  <c r="D244" i="8"/>
  <c r="C244" i="8"/>
  <c r="B244" i="8"/>
  <c r="G243" i="8"/>
  <c r="R242" i="8"/>
  <c r="F243" i="8"/>
  <c r="E243" i="8"/>
  <c r="D243" i="8"/>
  <c r="C243" i="8"/>
  <c r="B243" i="8"/>
  <c r="G242" i="8"/>
  <c r="F242" i="8"/>
  <c r="E242" i="8"/>
  <c r="D242" i="8"/>
  <c r="C242" i="8"/>
  <c r="B242" i="8"/>
  <c r="G241" i="8"/>
  <c r="R240" i="8"/>
  <c r="F241" i="8"/>
  <c r="E241" i="8"/>
  <c r="D241" i="8"/>
  <c r="C241" i="8"/>
  <c r="B241" i="8"/>
  <c r="G240" i="8"/>
  <c r="I240" i="8"/>
  <c r="F240" i="8"/>
  <c r="E240" i="8"/>
  <c r="D240" i="8"/>
  <c r="C240" i="8"/>
  <c r="B240" i="8"/>
  <c r="L233" i="8"/>
  <c r="L232" i="8"/>
  <c r="L231" i="8"/>
  <c r="L230" i="8"/>
  <c r="L229" i="8"/>
  <c r="L228" i="8"/>
  <c r="L227" i="8"/>
  <c r="L226" i="8"/>
  <c r="L225" i="8"/>
  <c r="L224" i="8"/>
  <c r="L223" i="8"/>
  <c r="L222" i="8"/>
  <c r="F233" i="8"/>
  <c r="K165" i="11"/>
  <c r="E233" i="8"/>
  <c r="D233" i="8"/>
  <c r="C233" i="8"/>
  <c r="B233" i="8"/>
  <c r="F232" i="8"/>
  <c r="K164" i="11"/>
  <c r="E232" i="8"/>
  <c r="D232" i="8"/>
  <c r="C232" i="8"/>
  <c r="B232" i="8"/>
  <c r="F231" i="8"/>
  <c r="K163" i="11"/>
  <c r="E231" i="8"/>
  <c r="D231" i="8"/>
  <c r="C231" i="8"/>
  <c r="B231" i="8"/>
  <c r="F230" i="8"/>
  <c r="K162" i="11"/>
  <c r="E230" i="8"/>
  <c r="D230" i="8"/>
  <c r="C230" i="8"/>
  <c r="B230" i="8"/>
  <c r="F229" i="8"/>
  <c r="K161" i="11"/>
  <c r="E229" i="8"/>
  <c r="D229" i="8"/>
  <c r="C229" i="8"/>
  <c r="B229" i="8"/>
  <c r="F228" i="8"/>
  <c r="K160" i="11"/>
  <c r="E228" i="8"/>
  <c r="D228" i="8"/>
  <c r="C228" i="8"/>
  <c r="B228" i="8"/>
  <c r="G227" i="8"/>
  <c r="F227" i="8"/>
  <c r="E227" i="8"/>
  <c r="D227" i="8"/>
  <c r="C227" i="8"/>
  <c r="B227" i="8"/>
  <c r="G226" i="8"/>
  <c r="R225" i="8"/>
  <c r="F226" i="8"/>
  <c r="E226" i="8"/>
  <c r="D226" i="8"/>
  <c r="C226" i="8"/>
  <c r="B226" i="8"/>
  <c r="G225" i="8"/>
  <c r="F225" i="8"/>
  <c r="E225" i="8"/>
  <c r="D225" i="8"/>
  <c r="C225" i="8"/>
  <c r="B225" i="8"/>
  <c r="G224" i="8"/>
  <c r="R223" i="8"/>
  <c r="F224" i="8"/>
  <c r="E224" i="8"/>
  <c r="D224" i="8"/>
  <c r="C224" i="8"/>
  <c r="B224" i="8"/>
  <c r="G223" i="8"/>
  <c r="F223" i="8"/>
  <c r="E223" i="8"/>
  <c r="D223" i="8"/>
  <c r="C223" i="8"/>
  <c r="B223" i="8"/>
  <c r="G222" i="8"/>
  <c r="I222" i="8"/>
  <c r="F222" i="8"/>
  <c r="E222" i="8"/>
  <c r="D222" i="8"/>
  <c r="C222" i="8"/>
  <c r="B222" i="8"/>
  <c r="L215" i="8"/>
  <c r="L214" i="8"/>
  <c r="L213" i="8"/>
  <c r="L212" i="8"/>
  <c r="L211" i="8"/>
  <c r="L210" i="8"/>
  <c r="L209" i="8"/>
  <c r="L208" i="8"/>
  <c r="L207" i="8"/>
  <c r="L206" i="8"/>
  <c r="L205" i="8"/>
  <c r="L204" i="8"/>
  <c r="F215" i="8"/>
  <c r="H165" i="11"/>
  <c r="E215" i="8"/>
  <c r="D215" i="8"/>
  <c r="C215" i="8"/>
  <c r="B215" i="8"/>
  <c r="F214" i="8"/>
  <c r="H164" i="11"/>
  <c r="E214" i="8"/>
  <c r="D214" i="8"/>
  <c r="C214" i="8"/>
  <c r="B214" i="8"/>
  <c r="F213" i="8"/>
  <c r="H163" i="11"/>
  <c r="E213" i="8"/>
  <c r="D213" i="8"/>
  <c r="C213" i="8"/>
  <c r="B213" i="8"/>
  <c r="F212" i="8"/>
  <c r="H162" i="11"/>
  <c r="E212" i="8"/>
  <c r="D212" i="8"/>
  <c r="C212" i="8"/>
  <c r="B212" i="8"/>
  <c r="F211" i="8"/>
  <c r="H161" i="11"/>
  <c r="E211" i="8"/>
  <c r="D211" i="8"/>
  <c r="C211" i="8"/>
  <c r="B211" i="8"/>
  <c r="F210" i="8"/>
  <c r="H160" i="11"/>
  <c r="E210" i="8"/>
  <c r="D210" i="8"/>
  <c r="C210" i="8"/>
  <c r="B210" i="8"/>
  <c r="G209" i="8"/>
  <c r="F209" i="8"/>
  <c r="E209" i="8"/>
  <c r="D209" i="8"/>
  <c r="C209" i="8"/>
  <c r="B209" i="8"/>
  <c r="G208" i="8"/>
  <c r="F208" i="8"/>
  <c r="E208" i="8"/>
  <c r="D208" i="8"/>
  <c r="C208" i="8"/>
  <c r="B208" i="8"/>
  <c r="G207" i="8"/>
  <c r="R206" i="8"/>
  <c r="F207" i="8"/>
  <c r="E207" i="8"/>
  <c r="D207" i="8"/>
  <c r="C207" i="8"/>
  <c r="B207" i="8"/>
  <c r="G206" i="8"/>
  <c r="F206" i="8"/>
  <c r="E206" i="8"/>
  <c r="D206" i="8"/>
  <c r="C206" i="8"/>
  <c r="B206" i="8"/>
  <c r="G205" i="8"/>
  <c r="R204" i="8"/>
  <c r="F205" i="8"/>
  <c r="E205" i="8"/>
  <c r="D205" i="8"/>
  <c r="C205" i="8"/>
  <c r="B205" i="8"/>
  <c r="G204" i="8"/>
  <c r="I204" i="8"/>
  <c r="F204" i="8"/>
  <c r="E204" i="8"/>
  <c r="D204" i="8"/>
  <c r="C204" i="8"/>
  <c r="B204" i="8"/>
  <c r="L197" i="8"/>
  <c r="L196" i="8"/>
  <c r="L195" i="8"/>
  <c r="L194" i="8"/>
  <c r="L193" i="8"/>
  <c r="L192" i="8"/>
  <c r="L191" i="8"/>
  <c r="L190" i="8"/>
  <c r="L189" i="8"/>
  <c r="L188" i="8"/>
  <c r="L187" i="8"/>
  <c r="L186" i="8"/>
  <c r="F197" i="8"/>
  <c r="E165" i="11"/>
  <c r="E197" i="8"/>
  <c r="D197" i="8"/>
  <c r="C197" i="8"/>
  <c r="B197" i="8"/>
  <c r="F196" i="8"/>
  <c r="E164" i="11"/>
  <c r="E196" i="8"/>
  <c r="D196" i="8"/>
  <c r="C196" i="8"/>
  <c r="B196" i="8"/>
  <c r="F195" i="8"/>
  <c r="E163" i="11"/>
  <c r="E195" i="8"/>
  <c r="D195" i="8"/>
  <c r="C195" i="8"/>
  <c r="B195" i="8"/>
  <c r="F194" i="8"/>
  <c r="E162" i="11"/>
  <c r="E194" i="8"/>
  <c r="D194" i="8"/>
  <c r="C194" i="8"/>
  <c r="B194" i="8"/>
  <c r="F193" i="8"/>
  <c r="E161" i="11"/>
  <c r="E193" i="8"/>
  <c r="D193" i="8"/>
  <c r="C193" i="8"/>
  <c r="B193" i="8"/>
  <c r="F192" i="8"/>
  <c r="E160" i="11"/>
  <c r="E192" i="8"/>
  <c r="D192" i="8"/>
  <c r="C192" i="8"/>
  <c r="B192" i="8"/>
  <c r="G191" i="8"/>
  <c r="F191" i="8"/>
  <c r="E191" i="8"/>
  <c r="D191" i="8"/>
  <c r="C191" i="8"/>
  <c r="B191" i="8"/>
  <c r="G190" i="8"/>
  <c r="R189" i="8"/>
  <c r="F190" i="8"/>
  <c r="E190" i="8"/>
  <c r="D190" i="8"/>
  <c r="C190" i="8"/>
  <c r="B190" i="8"/>
  <c r="G189" i="8"/>
  <c r="F189" i="8"/>
  <c r="E189" i="8"/>
  <c r="D189" i="8"/>
  <c r="C189" i="8"/>
  <c r="B189" i="8"/>
  <c r="G188" i="8"/>
  <c r="R187" i="8"/>
  <c r="F188" i="8"/>
  <c r="E188" i="8"/>
  <c r="D188" i="8"/>
  <c r="C188" i="8"/>
  <c r="B188" i="8"/>
  <c r="G187" i="8"/>
  <c r="F187" i="8"/>
  <c r="E187" i="8"/>
  <c r="D187" i="8"/>
  <c r="C187" i="8"/>
  <c r="B187" i="8"/>
  <c r="G186" i="8"/>
  <c r="I186" i="8"/>
  <c r="F186" i="8"/>
  <c r="E186" i="8"/>
  <c r="D186" i="8"/>
  <c r="C186" i="8"/>
  <c r="B186" i="8"/>
  <c r="L180" i="8"/>
  <c r="L179" i="8"/>
  <c r="L178" i="8"/>
  <c r="L177" i="8"/>
  <c r="L176" i="8"/>
  <c r="L175" i="8"/>
  <c r="L174" i="8"/>
  <c r="L173" i="8"/>
  <c r="L172" i="8"/>
  <c r="L171" i="8"/>
  <c r="L170" i="8"/>
  <c r="L169" i="8"/>
  <c r="F180" i="8"/>
  <c r="E180" i="8"/>
  <c r="D180" i="8"/>
  <c r="C180" i="8"/>
  <c r="B180" i="8"/>
  <c r="F179" i="8"/>
  <c r="E179" i="8"/>
  <c r="D179" i="8"/>
  <c r="C179" i="8"/>
  <c r="B179" i="8"/>
  <c r="F178" i="8"/>
  <c r="E178" i="8"/>
  <c r="D178" i="8"/>
  <c r="C178" i="8"/>
  <c r="B178" i="8"/>
  <c r="F177" i="8"/>
  <c r="E177" i="8"/>
  <c r="D177" i="8"/>
  <c r="C177" i="8"/>
  <c r="B177" i="8"/>
  <c r="F176" i="8"/>
  <c r="E176" i="8"/>
  <c r="D176" i="8"/>
  <c r="C176" i="8"/>
  <c r="B176" i="8"/>
  <c r="F175" i="8"/>
  <c r="E175" i="8"/>
  <c r="D175" i="8"/>
  <c r="C175" i="8"/>
  <c r="B175" i="8"/>
  <c r="G174" i="8"/>
  <c r="R173" i="8"/>
  <c r="F174" i="8"/>
  <c r="E174" i="8"/>
  <c r="D174" i="8"/>
  <c r="C174" i="8"/>
  <c r="B174" i="8"/>
  <c r="G173" i="8"/>
  <c r="F173" i="8"/>
  <c r="E173" i="8"/>
  <c r="D173" i="8"/>
  <c r="C173" i="8"/>
  <c r="B173" i="8"/>
  <c r="G172" i="8"/>
  <c r="F172" i="8"/>
  <c r="E172" i="8"/>
  <c r="D172" i="8"/>
  <c r="C172" i="8"/>
  <c r="B172" i="8"/>
  <c r="G171" i="8"/>
  <c r="F171" i="8"/>
  <c r="E171" i="8"/>
  <c r="D171" i="8"/>
  <c r="C171" i="8"/>
  <c r="B171" i="8"/>
  <c r="G170" i="8"/>
  <c r="F170" i="8"/>
  <c r="E170" i="8"/>
  <c r="D170" i="8"/>
  <c r="C170" i="8"/>
  <c r="B170" i="8"/>
  <c r="G169" i="8"/>
  <c r="I169" i="8"/>
  <c r="F169" i="8"/>
  <c r="E169" i="8"/>
  <c r="D169" i="8"/>
  <c r="C169" i="8"/>
  <c r="B169" i="8"/>
  <c r="L162" i="8"/>
  <c r="L161" i="8"/>
  <c r="L160" i="8"/>
  <c r="L159" i="8"/>
  <c r="L158" i="8"/>
  <c r="L157" i="8"/>
  <c r="L156" i="8"/>
  <c r="L155" i="8"/>
  <c r="L154" i="8"/>
  <c r="L153" i="8"/>
  <c r="L152" i="8"/>
  <c r="L151" i="8"/>
  <c r="F162" i="8"/>
  <c r="E162" i="8"/>
  <c r="D162" i="8"/>
  <c r="C162" i="8"/>
  <c r="B162" i="8"/>
  <c r="F161" i="8"/>
  <c r="E161" i="8"/>
  <c r="D161" i="8"/>
  <c r="C161" i="8"/>
  <c r="B161" i="8"/>
  <c r="F160" i="8"/>
  <c r="E160" i="8"/>
  <c r="D160" i="8"/>
  <c r="C160" i="8"/>
  <c r="B160" i="8"/>
  <c r="F159" i="8"/>
  <c r="E159" i="8"/>
  <c r="D159" i="8"/>
  <c r="C159" i="8"/>
  <c r="B159" i="8"/>
  <c r="F158" i="8"/>
  <c r="E158" i="8"/>
  <c r="D158" i="8"/>
  <c r="C158" i="8"/>
  <c r="B158" i="8"/>
  <c r="F157" i="8"/>
  <c r="E157" i="8"/>
  <c r="D157" i="8"/>
  <c r="C157" i="8"/>
  <c r="B157" i="8"/>
  <c r="G156" i="8"/>
  <c r="R155" i="8"/>
  <c r="F156" i="8"/>
  <c r="E156" i="8"/>
  <c r="D156" i="8"/>
  <c r="C156" i="8"/>
  <c r="B156" i="8"/>
  <c r="G155" i="8"/>
  <c r="F155" i="8"/>
  <c r="E155" i="8"/>
  <c r="D155" i="8"/>
  <c r="C155" i="8"/>
  <c r="B155" i="8"/>
  <c r="G154" i="8"/>
  <c r="F154" i="8"/>
  <c r="E154" i="8"/>
  <c r="D154" i="8"/>
  <c r="C154" i="8"/>
  <c r="B154" i="8"/>
  <c r="G153" i="8"/>
  <c r="F153" i="8"/>
  <c r="E153" i="8"/>
  <c r="D153" i="8"/>
  <c r="C153" i="8"/>
  <c r="B153" i="8"/>
  <c r="G152" i="8"/>
  <c r="F152" i="8"/>
  <c r="E152" i="8"/>
  <c r="D152" i="8"/>
  <c r="C152" i="8"/>
  <c r="B152" i="8"/>
  <c r="G151" i="8"/>
  <c r="I151" i="8"/>
  <c r="F151" i="8"/>
  <c r="E151" i="8"/>
  <c r="D151" i="8"/>
  <c r="C151" i="8"/>
  <c r="B151" i="8"/>
  <c r="L144" i="8"/>
  <c r="L143" i="8"/>
  <c r="L142" i="8"/>
  <c r="L141" i="8"/>
  <c r="L140" i="8"/>
  <c r="L139" i="8"/>
  <c r="L138" i="8"/>
  <c r="L137" i="8"/>
  <c r="L136" i="8"/>
  <c r="L135" i="8"/>
  <c r="L134" i="8"/>
  <c r="L133" i="8"/>
  <c r="F144" i="8"/>
  <c r="E144" i="8"/>
  <c r="D144" i="8"/>
  <c r="C144" i="8"/>
  <c r="B144" i="8"/>
  <c r="F143" i="8"/>
  <c r="E143" i="8"/>
  <c r="D143" i="8"/>
  <c r="C143" i="8"/>
  <c r="B143" i="8"/>
  <c r="F142" i="8"/>
  <c r="E142" i="8"/>
  <c r="D142" i="8"/>
  <c r="C142" i="8"/>
  <c r="B142" i="8"/>
  <c r="F141" i="8"/>
  <c r="E141" i="8"/>
  <c r="D141" i="8"/>
  <c r="C141" i="8"/>
  <c r="B141" i="8"/>
  <c r="F140" i="8"/>
  <c r="E140" i="8"/>
  <c r="D140" i="8"/>
  <c r="C140" i="8"/>
  <c r="B140" i="8"/>
  <c r="F139" i="8"/>
  <c r="E139" i="8"/>
  <c r="D139" i="8"/>
  <c r="C139" i="8"/>
  <c r="B139" i="8"/>
  <c r="G138" i="8"/>
  <c r="R137" i="8"/>
  <c r="F138" i="8"/>
  <c r="E138" i="8"/>
  <c r="D138" i="8"/>
  <c r="C138" i="8"/>
  <c r="B138" i="8"/>
  <c r="G137" i="8"/>
  <c r="F137" i="8"/>
  <c r="E137" i="8"/>
  <c r="D137" i="8"/>
  <c r="C137" i="8"/>
  <c r="B137" i="8"/>
  <c r="G136" i="8"/>
  <c r="F136" i="8"/>
  <c r="E136" i="8"/>
  <c r="D136" i="8"/>
  <c r="C136" i="8"/>
  <c r="B136" i="8"/>
  <c r="G135" i="8"/>
  <c r="F135" i="8"/>
  <c r="E135" i="8"/>
  <c r="D135" i="8"/>
  <c r="C135" i="8"/>
  <c r="B135" i="8"/>
  <c r="G134" i="8"/>
  <c r="F134" i="8"/>
  <c r="E134" i="8"/>
  <c r="D134" i="8"/>
  <c r="C134" i="8"/>
  <c r="B134" i="8"/>
  <c r="G133" i="8"/>
  <c r="I133" i="8"/>
  <c r="F133" i="8"/>
  <c r="E133" i="8"/>
  <c r="D133" i="8"/>
  <c r="C133" i="8"/>
  <c r="B133" i="8"/>
  <c r="L126" i="8"/>
  <c r="L125" i="8"/>
  <c r="L124" i="8"/>
  <c r="L123" i="8"/>
  <c r="L122" i="8"/>
  <c r="L121" i="8"/>
  <c r="L120" i="8"/>
  <c r="L119" i="8"/>
  <c r="L118" i="8"/>
  <c r="L117" i="8"/>
  <c r="L116" i="8"/>
  <c r="L115" i="8"/>
  <c r="F126" i="8"/>
  <c r="E126" i="8"/>
  <c r="D126" i="8"/>
  <c r="C126" i="8"/>
  <c r="B126" i="8"/>
  <c r="F125" i="8"/>
  <c r="E125" i="8"/>
  <c r="D125" i="8"/>
  <c r="C125" i="8"/>
  <c r="B125" i="8"/>
  <c r="F124" i="8"/>
  <c r="E124" i="8"/>
  <c r="D124" i="8"/>
  <c r="C124" i="8"/>
  <c r="B124" i="8"/>
  <c r="F123" i="8"/>
  <c r="E123" i="8"/>
  <c r="D123" i="8"/>
  <c r="C123" i="8"/>
  <c r="B123" i="8"/>
  <c r="F122" i="8"/>
  <c r="E122" i="8"/>
  <c r="D122" i="8"/>
  <c r="C122" i="8"/>
  <c r="B122" i="8"/>
  <c r="F121" i="8"/>
  <c r="E121" i="8"/>
  <c r="D121" i="8"/>
  <c r="C121" i="8"/>
  <c r="B121" i="8"/>
  <c r="G120" i="8"/>
  <c r="R119" i="8"/>
  <c r="F120" i="8"/>
  <c r="E120" i="8"/>
  <c r="D120" i="8"/>
  <c r="C120" i="8"/>
  <c r="B120" i="8"/>
  <c r="G119" i="8"/>
  <c r="F119" i="8"/>
  <c r="E119" i="8"/>
  <c r="D119" i="8"/>
  <c r="C119" i="8"/>
  <c r="B119" i="8"/>
  <c r="G118" i="8"/>
  <c r="F118" i="8"/>
  <c r="E118" i="8"/>
  <c r="D118" i="8"/>
  <c r="C118" i="8"/>
  <c r="B118" i="8"/>
  <c r="G117" i="8"/>
  <c r="F117" i="8"/>
  <c r="E117" i="8"/>
  <c r="D117" i="8"/>
  <c r="C117" i="8"/>
  <c r="B117" i="8"/>
  <c r="G116" i="8"/>
  <c r="F116" i="8"/>
  <c r="E116" i="8"/>
  <c r="D116" i="8"/>
  <c r="C116" i="8"/>
  <c r="B116" i="8"/>
  <c r="G115" i="8"/>
  <c r="I115" i="8"/>
  <c r="F115" i="8"/>
  <c r="E115" i="8"/>
  <c r="D115" i="8"/>
  <c r="C115" i="8"/>
  <c r="B115" i="8"/>
  <c r="L90" i="8"/>
  <c r="L89" i="8"/>
  <c r="L88" i="8"/>
  <c r="L87" i="8"/>
  <c r="L86" i="8"/>
  <c r="L85" i="8"/>
  <c r="L84" i="8"/>
  <c r="L83" i="8"/>
  <c r="L82" i="8"/>
  <c r="L81" i="8"/>
  <c r="L80" i="8"/>
  <c r="L79" i="8"/>
  <c r="F90" i="8"/>
  <c r="E90" i="8"/>
  <c r="D90" i="8"/>
  <c r="C90" i="8"/>
  <c r="B90" i="8"/>
  <c r="F89" i="8"/>
  <c r="Q136" i="11"/>
  <c r="E89" i="8"/>
  <c r="D89" i="8"/>
  <c r="C89" i="8"/>
  <c r="B89" i="8"/>
  <c r="F88" i="8"/>
  <c r="Q135" i="11"/>
  <c r="E88" i="8"/>
  <c r="D88" i="8"/>
  <c r="C88" i="8"/>
  <c r="B88" i="8"/>
  <c r="F87" i="8"/>
  <c r="Q134" i="11"/>
  <c r="E87" i="8"/>
  <c r="D87" i="8"/>
  <c r="C87" i="8"/>
  <c r="B87" i="8"/>
  <c r="F86" i="8"/>
  <c r="Q133" i="11"/>
  <c r="E86" i="8"/>
  <c r="D86" i="8"/>
  <c r="C86" i="8"/>
  <c r="B86" i="8"/>
  <c r="F85" i="8"/>
  <c r="Q132" i="11"/>
  <c r="E85" i="8"/>
  <c r="D85" i="8"/>
  <c r="C85" i="8"/>
  <c r="B85" i="8"/>
  <c r="F84" i="8"/>
  <c r="E84" i="8"/>
  <c r="D84" i="8"/>
  <c r="C84" i="8"/>
  <c r="B84" i="8"/>
  <c r="F83" i="8"/>
  <c r="E83" i="8"/>
  <c r="D83" i="8"/>
  <c r="C83" i="8"/>
  <c r="B83" i="8"/>
  <c r="F82" i="8"/>
  <c r="E82" i="8"/>
  <c r="D82" i="8"/>
  <c r="C82" i="8"/>
  <c r="B82" i="8"/>
  <c r="F81" i="8"/>
  <c r="E81" i="8"/>
  <c r="D81" i="8"/>
  <c r="C81" i="8"/>
  <c r="B81" i="8"/>
  <c r="F80" i="8"/>
  <c r="E80" i="8"/>
  <c r="D80" i="8"/>
  <c r="C80" i="8"/>
  <c r="B80" i="8"/>
  <c r="F79" i="8"/>
  <c r="E79" i="8"/>
  <c r="D79" i="8"/>
  <c r="D437" i="8"/>
  <c r="C79" i="8"/>
  <c r="B79" i="8"/>
  <c r="L72" i="8"/>
  <c r="L71" i="8"/>
  <c r="L70" i="8"/>
  <c r="L69" i="8"/>
  <c r="L68" i="8"/>
  <c r="L67" i="8"/>
  <c r="L66" i="8"/>
  <c r="L65" i="8"/>
  <c r="L64" i="8"/>
  <c r="L63" i="8"/>
  <c r="L62" i="8"/>
  <c r="L61" i="8"/>
  <c r="F72" i="8"/>
  <c r="E72" i="8"/>
  <c r="D72" i="8"/>
  <c r="C72" i="8"/>
  <c r="B72" i="8"/>
  <c r="F71" i="8"/>
  <c r="E71" i="8"/>
  <c r="D71" i="8"/>
  <c r="C71" i="8"/>
  <c r="B71" i="8"/>
  <c r="F70" i="8"/>
  <c r="E70" i="8"/>
  <c r="D70" i="8"/>
  <c r="C70" i="8"/>
  <c r="B70" i="8"/>
  <c r="F69" i="8"/>
  <c r="N134" i="11"/>
  <c r="E69" i="8"/>
  <c r="D69" i="8"/>
  <c r="C69" i="8"/>
  <c r="B69" i="8"/>
  <c r="F68" i="8"/>
  <c r="N133" i="11"/>
  <c r="E68" i="8"/>
  <c r="D68" i="8"/>
  <c r="C68" i="8"/>
  <c r="B68" i="8"/>
  <c r="F67" i="8"/>
  <c r="N132" i="11"/>
  <c r="E67" i="8"/>
  <c r="D67" i="8"/>
  <c r="C67" i="8"/>
  <c r="B67" i="8"/>
  <c r="G66" i="8"/>
  <c r="F66" i="8"/>
  <c r="E66" i="8"/>
  <c r="D66" i="8"/>
  <c r="C66" i="8"/>
  <c r="B66" i="8"/>
  <c r="G65" i="8"/>
  <c r="F65" i="8"/>
  <c r="E65" i="8"/>
  <c r="D65" i="8"/>
  <c r="C65" i="8"/>
  <c r="B65" i="8"/>
  <c r="G64" i="8"/>
  <c r="F64" i="8"/>
  <c r="E64" i="8"/>
  <c r="D64" i="8"/>
  <c r="C64" i="8"/>
  <c r="B64" i="8"/>
  <c r="G63" i="8"/>
  <c r="F63" i="8"/>
  <c r="E63" i="8"/>
  <c r="D63" i="8"/>
  <c r="C63" i="8"/>
  <c r="B63" i="8"/>
  <c r="G62" i="8"/>
  <c r="F62" i="8"/>
  <c r="E62" i="8"/>
  <c r="D62" i="8"/>
  <c r="C62" i="8"/>
  <c r="B62" i="8"/>
  <c r="G61" i="8"/>
  <c r="I61" i="8"/>
  <c r="F61" i="8"/>
  <c r="E61" i="8"/>
  <c r="D61" i="8"/>
  <c r="C61" i="8"/>
  <c r="B61" i="8"/>
  <c r="L54" i="8"/>
  <c r="L53" i="8"/>
  <c r="L52" i="8"/>
  <c r="L51" i="8"/>
  <c r="L50" i="8"/>
  <c r="L49" i="8"/>
  <c r="L48" i="8"/>
  <c r="L47" i="8"/>
  <c r="L46" i="8"/>
  <c r="L45" i="8"/>
  <c r="L44" i="8"/>
  <c r="L43" i="8"/>
  <c r="F54" i="8"/>
  <c r="K137" i="11"/>
  <c r="E54" i="8"/>
  <c r="D54" i="8"/>
  <c r="C54" i="8"/>
  <c r="B54" i="8"/>
  <c r="F53" i="8"/>
  <c r="K136" i="11"/>
  <c r="E53" i="8"/>
  <c r="D53" i="8"/>
  <c r="C53" i="8"/>
  <c r="B53" i="8"/>
  <c r="F52" i="8"/>
  <c r="K135" i="11"/>
  <c r="E52" i="8"/>
  <c r="D52" i="8"/>
  <c r="C52" i="8"/>
  <c r="B52" i="8"/>
  <c r="F51" i="8"/>
  <c r="K134" i="11"/>
  <c r="E51" i="8"/>
  <c r="D51" i="8"/>
  <c r="C51" i="8"/>
  <c r="B51" i="8"/>
  <c r="F50" i="8"/>
  <c r="K133" i="11"/>
  <c r="E50" i="8"/>
  <c r="D50" i="8"/>
  <c r="C50" i="8"/>
  <c r="B50" i="8"/>
  <c r="F49" i="8"/>
  <c r="K132" i="11"/>
  <c r="E49" i="8"/>
  <c r="D49" i="8"/>
  <c r="C49" i="8"/>
  <c r="B49" i="8"/>
  <c r="G48" i="8"/>
  <c r="F48" i="8"/>
  <c r="E48" i="8"/>
  <c r="D48" i="8"/>
  <c r="C48" i="8"/>
  <c r="B48" i="8"/>
  <c r="G47" i="8"/>
  <c r="R46" i="8"/>
  <c r="F47" i="8"/>
  <c r="E47" i="8"/>
  <c r="D47" i="8"/>
  <c r="D405" i="8"/>
  <c r="C47" i="8"/>
  <c r="B47" i="8"/>
  <c r="G46" i="8"/>
  <c r="F46" i="8"/>
  <c r="E46" i="8"/>
  <c r="D46" i="8"/>
  <c r="C46" i="8"/>
  <c r="B46" i="8"/>
  <c r="G45" i="8"/>
  <c r="R44" i="8"/>
  <c r="F45" i="8"/>
  <c r="E45" i="8"/>
  <c r="D45" i="8"/>
  <c r="C45" i="8"/>
  <c r="B45" i="8"/>
  <c r="G44" i="8"/>
  <c r="F44" i="8"/>
  <c r="E44" i="8"/>
  <c r="D44" i="8"/>
  <c r="C44" i="8"/>
  <c r="B44" i="8"/>
  <c r="G43" i="8"/>
  <c r="I43" i="8"/>
  <c r="F43" i="8"/>
  <c r="E43" i="8"/>
  <c r="D43" i="8"/>
  <c r="C43" i="8"/>
  <c r="B43" i="8"/>
  <c r="L36" i="8"/>
  <c r="L35" i="8"/>
  <c r="L34" i="8"/>
  <c r="L33" i="8"/>
  <c r="L32" i="8"/>
  <c r="L31" i="8"/>
  <c r="L30" i="8"/>
  <c r="L29" i="8"/>
  <c r="L28" i="8"/>
  <c r="L27" i="8"/>
  <c r="L26" i="8"/>
  <c r="L25" i="8"/>
  <c r="F36" i="8"/>
  <c r="H137" i="11"/>
  <c r="E36" i="8"/>
  <c r="D36" i="8"/>
  <c r="C36" i="8"/>
  <c r="B36" i="8"/>
  <c r="F35" i="8"/>
  <c r="H136" i="11"/>
  <c r="E35" i="8"/>
  <c r="D35" i="8"/>
  <c r="C35" i="8"/>
  <c r="B35" i="8"/>
  <c r="F34" i="8"/>
  <c r="H135" i="11"/>
  <c r="E34" i="8"/>
  <c r="D34" i="8"/>
  <c r="C34" i="8"/>
  <c r="B34" i="8"/>
  <c r="F33" i="8"/>
  <c r="H134" i="11"/>
  <c r="E33" i="8"/>
  <c r="D33" i="8"/>
  <c r="C33" i="8"/>
  <c r="B33" i="8"/>
  <c r="F32" i="8"/>
  <c r="H133" i="11"/>
  <c r="E32" i="8"/>
  <c r="D32" i="8"/>
  <c r="C32" i="8"/>
  <c r="B32" i="8"/>
  <c r="F31" i="8"/>
  <c r="H132" i="11"/>
  <c r="E31" i="8"/>
  <c r="D31" i="8"/>
  <c r="C31" i="8"/>
  <c r="B31" i="8"/>
  <c r="B389" i="8"/>
  <c r="G30" i="8"/>
  <c r="F30" i="8"/>
  <c r="E30" i="8"/>
  <c r="D30" i="8"/>
  <c r="C30" i="8"/>
  <c r="B30" i="8"/>
  <c r="G29" i="8"/>
  <c r="F29" i="8"/>
  <c r="E29" i="8"/>
  <c r="D29" i="8"/>
  <c r="C29" i="8"/>
  <c r="B29" i="8"/>
  <c r="G28" i="8"/>
  <c r="R27" i="8"/>
  <c r="F28" i="8"/>
  <c r="E28" i="8"/>
  <c r="D28" i="8"/>
  <c r="C28" i="8"/>
  <c r="B28" i="8"/>
  <c r="G27" i="8"/>
  <c r="F27" i="8"/>
  <c r="E27" i="8"/>
  <c r="D27" i="8"/>
  <c r="C27" i="8"/>
  <c r="B27" i="8"/>
  <c r="G26" i="8"/>
  <c r="R25" i="8"/>
  <c r="F26" i="8"/>
  <c r="E26" i="8"/>
  <c r="D26" i="8"/>
  <c r="C26" i="8"/>
  <c r="B26" i="8"/>
  <c r="G25" i="8"/>
  <c r="I25" i="8"/>
  <c r="F25" i="8"/>
  <c r="E25" i="8"/>
  <c r="D25" i="8"/>
  <c r="C25" i="8"/>
  <c r="B25" i="8"/>
  <c r="L18" i="8"/>
  <c r="L17" i="8"/>
  <c r="L16" i="8"/>
  <c r="L15" i="8"/>
  <c r="L14" i="8"/>
  <c r="L13" i="8"/>
  <c r="L12" i="8"/>
  <c r="L11" i="8"/>
  <c r="L369" i="8"/>
  <c r="L10" i="8"/>
  <c r="L9" i="8"/>
  <c r="L8" i="8"/>
  <c r="L7" i="8"/>
  <c r="F18" i="8"/>
  <c r="E137" i="11"/>
  <c r="E18" i="8"/>
  <c r="D18" i="8"/>
  <c r="C18" i="8"/>
  <c r="B18" i="8"/>
  <c r="F17" i="8"/>
  <c r="E136" i="11"/>
  <c r="E17" i="8"/>
  <c r="D17" i="8"/>
  <c r="C17" i="8"/>
  <c r="B17" i="8"/>
  <c r="F16" i="8"/>
  <c r="E135" i="11"/>
  <c r="E16" i="8"/>
  <c r="E374" i="8"/>
  <c r="D16" i="8"/>
  <c r="C16" i="8"/>
  <c r="B16" i="8"/>
  <c r="F15" i="8"/>
  <c r="E134" i="11"/>
  <c r="E15" i="8"/>
  <c r="D15" i="8"/>
  <c r="C15" i="8"/>
  <c r="B15" i="8"/>
  <c r="F14" i="8"/>
  <c r="E133" i="11"/>
  <c r="E14" i="8"/>
  <c r="D14" i="8"/>
  <c r="C14" i="8"/>
  <c r="B14" i="8"/>
  <c r="F13" i="8"/>
  <c r="E132" i="11"/>
  <c r="E13" i="8"/>
  <c r="D13" i="8"/>
  <c r="C13" i="8"/>
  <c r="B13" i="8"/>
  <c r="G12" i="8"/>
  <c r="F12" i="8"/>
  <c r="E12" i="8"/>
  <c r="D12" i="8"/>
  <c r="C12" i="8"/>
  <c r="B12" i="8"/>
  <c r="G11" i="8"/>
  <c r="R10" i="8"/>
  <c r="F11" i="8"/>
  <c r="E11" i="8"/>
  <c r="D11" i="8"/>
  <c r="C11" i="8"/>
  <c r="B11" i="8"/>
  <c r="G10" i="8"/>
  <c r="F10" i="8"/>
  <c r="F368" i="8"/>
  <c r="E10" i="8"/>
  <c r="D10" i="8"/>
  <c r="C10" i="8"/>
  <c r="B10" i="8"/>
  <c r="G9" i="8"/>
  <c r="R8" i="8"/>
  <c r="F9" i="8"/>
  <c r="E9" i="8"/>
  <c r="D9" i="8"/>
  <c r="C9" i="8"/>
  <c r="B9" i="8"/>
  <c r="G8" i="8"/>
  <c r="F8" i="8"/>
  <c r="E8" i="8"/>
  <c r="D8" i="8"/>
  <c r="C8" i="8"/>
  <c r="B8" i="8"/>
  <c r="G7" i="8"/>
  <c r="I7" i="8"/>
  <c r="F7" i="8"/>
  <c r="E7" i="8"/>
  <c r="D7" i="8"/>
  <c r="C7" i="8"/>
  <c r="B7" i="8"/>
  <c r="M526" i="8"/>
  <c r="N526" i="8"/>
  <c r="O526" i="8"/>
  <c r="P526" i="8"/>
  <c r="Q526" i="8"/>
  <c r="C526" i="8"/>
  <c r="D526" i="8"/>
  <c r="E526" i="8"/>
  <c r="F526" i="8"/>
  <c r="G526" i="8"/>
  <c r="H526" i="8"/>
  <c r="M472" i="8"/>
  <c r="N472" i="8"/>
  <c r="O472" i="8"/>
  <c r="P472" i="8"/>
  <c r="Q472" i="8"/>
  <c r="C472" i="8"/>
  <c r="D472" i="8"/>
  <c r="E472" i="8"/>
  <c r="F472" i="8"/>
  <c r="G472" i="8"/>
  <c r="H472" i="8"/>
  <c r="M454" i="8"/>
  <c r="N454" i="8"/>
  <c r="O454" i="8"/>
  <c r="P454" i="8"/>
  <c r="Q454" i="8"/>
  <c r="C454" i="8"/>
  <c r="D454" i="8"/>
  <c r="E454" i="8"/>
  <c r="F454" i="8"/>
  <c r="G454" i="8"/>
  <c r="H454" i="8"/>
  <c r="M436" i="8"/>
  <c r="N436" i="8"/>
  <c r="O436" i="8"/>
  <c r="P436" i="8"/>
  <c r="Q436" i="8"/>
  <c r="C436" i="8"/>
  <c r="D436" i="8"/>
  <c r="E436" i="8"/>
  <c r="F436" i="8"/>
  <c r="G436" i="8"/>
  <c r="H436" i="8"/>
  <c r="M418" i="8"/>
  <c r="N418" i="8"/>
  <c r="O418" i="8"/>
  <c r="P418" i="8"/>
  <c r="Q418" i="8"/>
  <c r="C418" i="8"/>
  <c r="D418" i="8"/>
  <c r="E418" i="8"/>
  <c r="F418" i="8"/>
  <c r="G418" i="8"/>
  <c r="H418" i="8"/>
  <c r="M400" i="8"/>
  <c r="N400" i="8"/>
  <c r="O400" i="8"/>
  <c r="P400" i="8"/>
  <c r="Q400" i="8"/>
  <c r="C400" i="8"/>
  <c r="D400" i="8"/>
  <c r="E400" i="8"/>
  <c r="F400" i="8"/>
  <c r="G400" i="8"/>
  <c r="H400" i="8"/>
  <c r="M382" i="8"/>
  <c r="N382" i="8"/>
  <c r="O382" i="8"/>
  <c r="P382" i="8"/>
  <c r="Q382" i="8"/>
  <c r="C382" i="8"/>
  <c r="D382" i="8"/>
  <c r="E382" i="8"/>
  <c r="F382" i="8"/>
  <c r="G382" i="8"/>
  <c r="H382" i="8"/>
  <c r="M364" i="8"/>
  <c r="N364" i="8"/>
  <c r="O364" i="8"/>
  <c r="P364" i="8"/>
  <c r="Q364" i="8"/>
  <c r="C364" i="8"/>
  <c r="D364" i="8"/>
  <c r="E364" i="8"/>
  <c r="F364" i="8"/>
  <c r="G364" i="8"/>
  <c r="H364" i="8"/>
  <c r="M311" i="8"/>
  <c r="N311" i="8"/>
  <c r="O311" i="8"/>
  <c r="P311" i="8"/>
  <c r="Q311" i="8"/>
  <c r="C311" i="8"/>
  <c r="D311" i="8"/>
  <c r="E311" i="8"/>
  <c r="F311" i="8"/>
  <c r="G311" i="8"/>
  <c r="M293" i="8"/>
  <c r="N293" i="8"/>
  <c r="O293" i="8"/>
  <c r="P293" i="8"/>
  <c r="Q293" i="8"/>
  <c r="C293" i="8"/>
  <c r="D293" i="8"/>
  <c r="E293" i="8"/>
  <c r="F293" i="8"/>
  <c r="G293" i="8"/>
  <c r="M275" i="8"/>
  <c r="N275" i="8"/>
  <c r="O275" i="8"/>
  <c r="P275" i="8"/>
  <c r="Q275" i="8"/>
  <c r="C275" i="8"/>
  <c r="D275" i="8"/>
  <c r="E275" i="8"/>
  <c r="F275" i="8"/>
  <c r="G275" i="8"/>
  <c r="M257" i="8"/>
  <c r="N257" i="8"/>
  <c r="O257" i="8"/>
  <c r="P257" i="8"/>
  <c r="Q257" i="8"/>
  <c r="C257" i="8"/>
  <c r="D257" i="8"/>
  <c r="E257" i="8"/>
  <c r="F257" i="8"/>
  <c r="G257" i="8"/>
  <c r="M239" i="8"/>
  <c r="N239" i="8"/>
  <c r="O239" i="8"/>
  <c r="P239" i="8"/>
  <c r="Q239" i="8"/>
  <c r="C239" i="8"/>
  <c r="D239" i="8"/>
  <c r="E239" i="8"/>
  <c r="F239" i="8"/>
  <c r="G239" i="8"/>
  <c r="M221" i="8"/>
  <c r="N221" i="8"/>
  <c r="O221" i="8"/>
  <c r="P221" i="8"/>
  <c r="Q221" i="8"/>
  <c r="C221" i="8"/>
  <c r="D221" i="8"/>
  <c r="E221" i="8"/>
  <c r="F221" i="8"/>
  <c r="G221" i="8"/>
  <c r="M203" i="8"/>
  <c r="N203" i="8"/>
  <c r="O203" i="8"/>
  <c r="P203" i="8"/>
  <c r="Q203" i="8"/>
  <c r="C203" i="8"/>
  <c r="D203" i="8"/>
  <c r="E203" i="8"/>
  <c r="F203" i="8"/>
  <c r="G203" i="8"/>
  <c r="M185" i="8"/>
  <c r="N185" i="8"/>
  <c r="O185" i="8"/>
  <c r="P185" i="8"/>
  <c r="Q185" i="8"/>
  <c r="C185" i="8"/>
  <c r="D185" i="8"/>
  <c r="E185" i="8"/>
  <c r="F185" i="8"/>
  <c r="G185" i="8"/>
  <c r="M168" i="8"/>
  <c r="N168" i="8"/>
  <c r="O168" i="8"/>
  <c r="P168" i="8"/>
  <c r="Q168" i="8"/>
  <c r="C168" i="8"/>
  <c r="D168" i="8"/>
  <c r="E168" i="8"/>
  <c r="F168" i="8"/>
  <c r="G168" i="8"/>
  <c r="H168" i="8"/>
  <c r="M150" i="8"/>
  <c r="N150" i="8"/>
  <c r="O150" i="8"/>
  <c r="P150" i="8"/>
  <c r="Q150" i="8"/>
  <c r="R150" i="8"/>
  <c r="C150" i="8"/>
  <c r="D150" i="8"/>
  <c r="E150" i="8"/>
  <c r="F150" i="8"/>
  <c r="G150" i="8"/>
  <c r="H150" i="8"/>
  <c r="M132" i="8"/>
  <c r="N132" i="8"/>
  <c r="O132" i="8"/>
  <c r="P132" i="8"/>
  <c r="Q132" i="8"/>
  <c r="R132" i="8"/>
  <c r="C132" i="8"/>
  <c r="D132" i="8"/>
  <c r="E132" i="8"/>
  <c r="F132" i="8"/>
  <c r="G132" i="8"/>
  <c r="H132" i="8"/>
  <c r="M114" i="8"/>
  <c r="N114" i="8"/>
  <c r="O114" i="8"/>
  <c r="P114" i="8"/>
  <c r="Q114" i="8"/>
  <c r="R114" i="8"/>
  <c r="C114" i="8"/>
  <c r="D114" i="8"/>
  <c r="E114" i="8"/>
  <c r="F114" i="8"/>
  <c r="G114" i="8"/>
  <c r="H114" i="8"/>
  <c r="M78" i="8"/>
  <c r="N78" i="8"/>
  <c r="O78" i="8"/>
  <c r="P78" i="8"/>
  <c r="Q78" i="8"/>
  <c r="R78" i="8"/>
  <c r="C78" i="8"/>
  <c r="D78" i="8"/>
  <c r="E78" i="8"/>
  <c r="F78" i="8"/>
  <c r="G78" i="8"/>
  <c r="H78" i="8"/>
  <c r="M60" i="8"/>
  <c r="N60" i="8"/>
  <c r="O60" i="8"/>
  <c r="P60" i="8"/>
  <c r="Q60" i="8"/>
  <c r="R60" i="8"/>
  <c r="C60" i="8"/>
  <c r="D60" i="8"/>
  <c r="E60" i="8"/>
  <c r="F60" i="8"/>
  <c r="G60" i="8"/>
  <c r="H60" i="8"/>
  <c r="M42" i="8"/>
  <c r="N42" i="8"/>
  <c r="O42" i="8"/>
  <c r="P42" i="8"/>
  <c r="Q42" i="8"/>
  <c r="R42" i="8"/>
  <c r="C42" i="8"/>
  <c r="D42" i="8"/>
  <c r="E42" i="8"/>
  <c r="F42" i="8"/>
  <c r="G42" i="8"/>
  <c r="H42" i="8"/>
  <c r="M24" i="8"/>
  <c r="N24" i="8"/>
  <c r="O24" i="8"/>
  <c r="P24" i="8"/>
  <c r="Q24" i="8"/>
  <c r="R24" i="8"/>
  <c r="C24" i="8"/>
  <c r="D24" i="8"/>
  <c r="E24" i="8"/>
  <c r="F24" i="8"/>
  <c r="G24" i="8"/>
  <c r="H24" i="8"/>
  <c r="M6" i="8"/>
  <c r="N6" i="8"/>
  <c r="O6" i="8"/>
  <c r="P6" i="8"/>
  <c r="Q6" i="8"/>
  <c r="R6" i="8"/>
  <c r="C6" i="8"/>
  <c r="D6" i="8"/>
  <c r="E6" i="8"/>
  <c r="F6" i="8"/>
  <c r="G6" i="8"/>
  <c r="H6" i="8"/>
  <c r="R241" i="8"/>
  <c r="R260" i="8"/>
  <c r="R277" i="8"/>
  <c r="R456" i="8"/>
  <c r="R279" i="8"/>
  <c r="R458" i="8"/>
  <c r="I28" i="15"/>
  <c r="R12" i="14"/>
  <c r="R366" i="8"/>
  <c r="R368" i="8"/>
  <c r="R383" i="8"/>
  <c r="R385" i="8"/>
  <c r="F159" i="11"/>
  <c r="R208" i="8"/>
  <c r="R402" i="8"/>
  <c r="R404" i="8"/>
  <c r="L159" i="11"/>
  <c r="R244" i="8"/>
  <c r="R438" i="8"/>
  <c r="R440" i="8"/>
  <c r="R455" i="8"/>
  <c r="R457" i="8"/>
  <c r="R159" i="11"/>
  <c r="R280" i="8"/>
  <c r="I295" i="8"/>
  <c r="R294" i="8"/>
  <c r="I297" i="8"/>
  <c r="R296" i="8"/>
  <c r="R477" i="8"/>
  <c r="I314" i="8"/>
  <c r="R313" i="8"/>
  <c r="I316" i="8"/>
  <c r="R315" i="8"/>
  <c r="I331" i="8"/>
  <c r="R330" i="8"/>
  <c r="I333" i="8"/>
  <c r="R332" i="8"/>
  <c r="R513" i="8"/>
  <c r="I350" i="8"/>
  <c r="R349" i="8"/>
  <c r="I352" i="8"/>
  <c r="R351" i="8"/>
  <c r="R26" i="8"/>
  <c r="R28" i="8"/>
  <c r="R43" i="8"/>
  <c r="R45" i="8"/>
  <c r="R186" i="8"/>
  <c r="R188" i="8"/>
  <c r="C159" i="11"/>
  <c r="R190" i="8"/>
  <c r="R205" i="8"/>
  <c r="R207" i="8"/>
  <c r="R222" i="8"/>
  <c r="R224" i="8"/>
  <c r="I159" i="11"/>
  <c r="R226" i="8"/>
  <c r="R243" i="8"/>
  <c r="R258" i="8"/>
  <c r="R439" i="8"/>
  <c r="O159" i="11"/>
  <c r="R262" i="8"/>
  <c r="I296" i="8"/>
  <c r="R295" i="8"/>
  <c r="I298" i="8"/>
  <c r="R297" i="8"/>
  <c r="I313" i="8"/>
  <c r="R312" i="8"/>
  <c r="I315" i="8"/>
  <c r="R314" i="8"/>
  <c r="R495" i="8"/>
  <c r="I332" i="8"/>
  <c r="R331" i="8"/>
  <c r="I334" i="8"/>
  <c r="R333" i="8"/>
  <c r="I349" i="8"/>
  <c r="R348" i="8"/>
  <c r="I351" i="8"/>
  <c r="R350" i="8"/>
  <c r="R531" i="8"/>
  <c r="F131" i="11"/>
  <c r="R29" i="8"/>
  <c r="L127" i="11"/>
  <c r="R61" i="8"/>
  <c r="R419" i="8"/>
  <c r="L129" i="11"/>
  <c r="R63" i="8"/>
  <c r="R421" i="8"/>
  <c r="L131" i="11"/>
  <c r="R65" i="8"/>
  <c r="I117" i="8"/>
  <c r="R116" i="8"/>
  <c r="I119" i="8"/>
  <c r="R118" i="8"/>
  <c r="R133" i="8"/>
  <c r="I134" i="8"/>
  <c r="R135" i="8"/>
  <c r="I136" i="8"/>
  <c r="I153" i="8"/>
  <c r="R152" i="8"/>
  <c r="R154" i="8"/>
  <c r="I155" i="8"/>
  <c r="I170" i="8"/>
  <c r="R169" i="8"/>
  <c r="I172" i="8"/>
  <c r="R171" i="8"/>
  <c r="C156" i="11"/>
  <c r="I188" i="8"/>
  <c r="E156" i="11"/>
  <c r="C158" i="11"/>
  <c r="I190" i="8"/>
  <c r="F155" i="11"/>
  <c r="I205" i="8"/>
  <c r="F157" i="11"/>
  <c r="I207" i="8"/>
  <c r="H157" i="11"/>
  <c r="I156" i="11"/>
  <c r="I224" i="8"/>
  <c r="I158" i="11"/>
  <c r="I226" i="8"/>
  <c r="K158" i="11"/>
  <c r="L155" i="11"/>
  <c r="I241" i="8"/>
  <c r="L157" i="11"/>
  <c r="I243" i="8"/>
  <c r="N157" i="11"/>
  <c r="O156" i="11"/>
  <c r="I260" i="8"/>
  <c r="O158" i="11"/>
  <c r="I262" i="8"/>
  <c r="Q158" i="11"/>
  <c r="R155" i="11"/>
  <c r="I277" i="8"/>
  <c r="T155" i="11"/>
  <c r="R157" i="11"/>
  <c r="I279" i="8"/>
  <c r="T157" i="11"/>
  <c r="O105" i="8"/>
  <c r="O106" i="8"/>
  <c r="O103" i="8"/>
  <c r="O104" i="8"/>
  <c r="R7" i="8"/>
  <c r="R9" i="8"/>
  <c r="C131" i="11"/>
  <c r="R11" i="8"/>
  <c r="I131" i="11"/>
  <c r="R47" i="8"/>
  <c r="L128" i="11"/>
  <c r="R62" i="8"/>
  <c r="R420" i="8"/>
  <c r="L130" i="11"/>
  <c r="R64" i="8"/>
  <c r="R115" i="8"/>
  <c r="I116" i="8"/>
  <c r="I118" i="8"/>
  <c r="R117" i="8"/>
  <c r="I135" i="8"/>
  <c r="R134" i="8"/>
  <c r="I137" i="8"/>
  <c r="R136" i="8"/>
  <c r="R151" i="8"/>
  <c r="I152" i="8"/>
  <c r="I154" i="8"/>
  <c r="R153" i="8"/>
  <c r="I171" i="8"/>
  <c r="R170" i="8"/>
  <c r="R172" i="8"/>
  <c r="I173" i="8"/>
  <c r="C155" i="11"/>
  <c r="I187" i="8"/>
  <c r="E155" i="11"/>
  <c r="C157" i="11"/>
  <c r="I189" i="8"/>
  <c r="E157" i="11"/>
  <c r="F156" i="11"/>
  <c r="I206" i="8"/>
  <c r="H156" i="11"/>
  <c r="F158" i="11"/>
  <c r="I208" i="8"/>
  <c r="H158" i="11"/>
  <c r="I155" i="11"/>
  <c r="I223" i="8"/>
  <c r="K155" i="11"/>
  <c r="I157" i="11"/>
  <c r="I225" i="8"/>
  <c r="L156" i="11"/>
  <c r="I242" i="8"/>
  <c r="N156" i="11"/>
  <c r="L158" i="11"/>
  <c r="I244" i="8"/>
  <c r="O155" i="11"/>
  <c r="I259" i="8"/>
  <c r="Q155" i="11"/>
  <c r="O157" i="11"/>
  <c r="I261" i="8"/>
  <c r="Q157" i="11"/>
  <c r="R156" i="11"/>
  <c r="I278" i="8"/>
  <c r="R158" i="11"/>
  <c r="I280" i="8"/>
  <c r="T158" i="11"/>
  <c r="F128" i="11"/>
  <c r="I27" i="8"/>
  <c r="H128" i="11"/>
  <c r="F130" i="11"/>
  <c r="I29" i="8"/>
  <c r="H130" i="11"/>
  <c r="I129" i="11"/>
  <c r="I46" i="8"/>
  <c r="K129" i="11"/>
  <c r="C128" i="11"/>
  <c r="I9" i="8"/>
  <c r="E128" i="11"/>
  <c r="F129" i="11"/>
  <c r="I28" i="8"/>
  <c r="H129" i="11"/>
  <c r="I128" i="11"/>
  <c r="I45" i="8"/>
  <c r="K128" i="11"/>
  <c r="I130" i="11"/>
  <c r="I47" i="8"/>
  <c r="K130" i="11"/>
  <c r="C127" i="11"/>
  <c r="I8" i="8"/>
  <c r="E127" i="11"/>
  <c r="C129" i="11"/>
  <c r="I10" i="8"/>
  <c r="I127" i="11"/>
  <c r="I44" i="8"/>
  <c r="K127" i="11"/>
  <c r="C130" i="11"/>
  <c r="I11" i="8"/>
  <c r="E130" i="11"/>
  <c r="F127" i="11"/>
  <c r="I26" i="8"/>
  <c r="B527" i="8"/>
  <c r="F126" i="11"/>
  <c r="Q36" i="8"/>
  <c r="Q35" i="8"/>
  <c r="G37" i="8"/>
  <c r="L126" i="11"/>
  <c r="G73" i="8"/>
  <c r="Q71" i="8"/>
  <c r="Q72" i="8"/>
  <c r="Q137" i="11"/>
  <c r="Q89" i="8"/>
  <c r="G145" i="8"/>
  <c r="Q144" i="8"/>
  <c r="Q143" i="8"/>
  <c r="Q180" i="8"/>
  <c r="Q179" i="8"/>
  <c r="G181" i="8"/>
  <c r="F154" i="11"/>
  <c r="G216" i="8"/>
  <c r="Q214" i="8"/>
  <c r="Q215" i="8"/>
  <c r="L154" i="11"/>
  <c r="Q251" i="8"/>
  <c r="G252" i="8"/>
  <c r="Q250" i="8"/>
  <c r="R154" i="11"/>
  <c r="Q287" i="8"/>
  <c r="Q286" i="8"/>
  <c r="G288" i="8"/>
  <c r="Q340" i="8"/>
  <c r="G342" i="8"/>
  <c r="Q341" i="8"/>
  <c r="C126" i="11"/>
  <c r="Q18" i="8"/>
  <c r="G19" i="8"/>
  <c r="Q17" i="8"/>
  <c r="I126" i="11"/>
  <c r="Q54" i="8"/>
  <c r="Q53" i="8"/>
  <c r="G55" i="8"/>
  <c r="Q126" i="8"/>
  <c r="Q125" i="8"/>
  <c r="G127" i="8"/>
  <c r="Q162" i="8"/>
  <c r="G163" i="8"/>
  <c r="Q161" i="8"/>
  <c r="C154" i="11"/>
  <c r="Q197" i="8"/>
  <c r="Q196" i="8"/>
  <c r="G198" i="8"/>
  <c r="I154" i="11"/>
  <c r="Q233" i="8"/>
  <c r="Q232" i="8"/>
  <c r="G234" i="8"/>
  <c r="O154" i="11"/>
  <c r="Q268" i="8"/>
  <c r="G270" i="8"/>
  <c r="Q269" i="8"/>
  <c r="Q323" i="8"/>
  <c r="G324" i="8"/>
  <c r="Q322" i="8"/>
  <c r="O338" i="8"/>
  <c r="O337" i="8"/>
  <c r="O339" i="8"/>
  <c r="O336" i="8"/>
  <c r="Q359" i="8"/>
  <c r="G360" i="8"/>
  <c r="Q358" i="8"/>
  <c r="Q304" i="8"/>
  <c r="Q305" i="8"/>
  <c r="G306" i="8"/>
  <c r="B448" i="8"/>
  <c r="C482" i="8"/>
  <c r="Q106" i="8"/>
  <c r="F446" i="8"/>
  <c r="E388" i="8"/>
  <c r="F430" i="8"/>
  <c r="D372" i="8"/>
  <c r="Q321" i="8"/>
  <c r="Q249" i="8"/>
  <c r="Q285" i="8"/>
  <c r="Q303" i="8"/>
  <c r="Q16" i="8"/>
  <c r="Q52" i="8"/>
  <c r="Q124" i="8"/>
  <c r="Q160" i="8"/>
  <c r="Q213" i="8"/>
  <c r="Q339" i="8"/>
  <c r="Q357" i="8"/>
  <c r="Q34" i="8"/>
  <c r="Q70" i="8"/>
  <c r="Q142" i="8"/>
  <c r="Q178" i="8"/>
  <c r="Q195" i="8"/>
  <c r="Q231" i="8"/>
  <c r="Q267" i="8"/>
  <c r="Q446" i="8"/>
  <c r="E438" i="8"/>
  <c r="E406" i="8"/>
  <c r="C371" i="8"/>
  <c r="L368" i="8"/>
  <c r="Q33" i="8"/>
  <c r="Q32" i="8"/>
  <c r="Q31" i="8"/>
  <c r="Q67" i="8"/>
  <c r="Q69" i="8"/>
  <c r="Q68" i="8"/>
  <c r="Q121" i="8"/>
  <c r="Q123" i="8"/>
  <c r="Q122" i="8"/>
  <c r="Q159" i="8"/>
  <c r="Q158" i="8"/>
  <c r="Q157" i="8"/>
  <c r="Q211" i="8"/>
  <c r="Q210" i="8"/>
  <c r="Q212" i="8"/>
  <c r="Q248" i="8"/>
  <c r="Q247" i="8"/>
  <c r="Q246" i="8"/>
  <c r="Q282" i="8"/>
  <c r="Q284" i="8"/>
  <c r="Q283" i="8"/>
  <c r="Q104" i="8"/>
  <c r="Q103" i="8"/>
  <c r="Q105" i="8"/>
  <c r="Q320" i="8"/>
  <c r="Q319" i="8"/>
  <c r="Q318" i="8"/>
  <c r="Q302" i="8"/>
  <c r="Q301" i="8"/>
  <c r="Q300" i="8"/>
  <c r="Q15" i="8"/>
  <c r="Q14" i="8"/>
  <c r="Q13" i="8"/>
  <c r="Q50" i="8"/>
  <c r="Q49" i="8"/>
  <c r="Q51" i="8"/>
  <c r="Q87" i="8"/>
  <c r="Q445" i="8"/>
  <c r="Q86" i="8"/>
  <c r="Q444" i="8"/>
  <c r="Q85" i="8"/>
  <c r="Q443" i="8"/>
  <c r="Q141" i="8"/>
  <c r="Q140" i="8"/>
  <c r="Q139" i="8"/>
  <c r="Q177" i="8"/>
  <c r="Q176" i="8"/>
  <c r="Q175" i="8"/>
  <c r="Q194" i="8"/>
  <c r="Q193" i="8"/>
  <c r="Q192" i="8"/>
  <c r="Q228" i="8"/>
  <c r="Q230" i="8"/>
  <c r="Q229" i="8"/>
  <c r="Q337" i="8"/>
  <c r="Q336" i="8"/>
  <c r="Q338" i="8"/>
  <c r="Q355" i="8"/>
  <c r="Q354" i="8"/>
  <c r="Q356" i="8"/>
  <c r="B497" i="8"/>
  <c r="G440" i="8"/>
  <c r="I440" i="8"/>
  <c r="T156" i="11"/>
  <c r="E159" i="11"/>
  <c r="D476" i="8"/>
  <c r="E509" i="8"/>
  <c r="E513" i="8"/>
  <c r="C517" i="8"/>
  <c r="G532" i="8"/>
  <c r="B509" i="8"/>
  <c r="F509" i="8"/>
  <c r="D510" i="8"/>
  <c r="B511" i="8"/>
  <c r="F511" i="8"/>
  <c r="D512" i="8"/>
  <c r="B513" i="8"/>
  <c r="F513" i="8"/>
  <c r="D514" i="8"/>
  <c r="B515" i="8"/>
  <c r="F515" i="8"/>
  <c r="E516" i="8"/>
  <c r="D517" i="8"/>
  <c r="C518" i="8"/>
  <c r="B519" i="8"/>
  <c r="F519" i="8"/>
  <c r="E520" i="8"/>
  <c r="L511" i="8"/>
  <c r="L515" i="8"/>
  <c r="L519" i="8"/>
  <c r="C509" i="8"/>
  <c r="G509" i="8"/>
  <c r="I509" i="8"/>
  <c r="E510" i="8"/>
  <c r="G531" i="8"/>
  <c r="I531" i="8"/>
  <c r="B510" i="8"/>
  <c r="F510" i="8"/>
  <c r="B512" i="8"/>
  <c r="F512" i="8"/>
  <c r="B514" i="8"/>
  <c r="F514" i="8"/>
  <c r="E518" i="8"/>
  <c r="L509" i="8"/>
  <c r="L513" i="8"/>
  <c r="L517" i="8"/>
  <c r="C510" i="8"/>
  <c r="G510" i="8"/>
  <c r="I510" i="8"/>
  <c r="E511" i="8"/>
  <c r="C512" i="8"/>
  <c r="G512" i="8"/>
  <c r="I512" i="8"/>
  <c r="C514" i="8"/>
  <c r="G514" i="8"/>
  <c r="E515" i="8"/>
  <c r="D516" i="8"/>
  <c r="B518" i="8"/>
  <c r="F518" i="8"/>
  <c r="E519" i="8"/>
  <c r="D520" i="8"/>
  <c r="L510" i="8"/>
  <c r="L514" i="8"/>
  <c r="L518" i="8"/>
  <c r="C511" i="8"/>
  <c r="G511" i="8"/>
  <c r="I511" i="8"/>
  <c r="E512" i="8"/>
  <c r="C513" i="8"/>
  <c r="G513" i="8"/>
  <c r="I513" i="8"/>
  <c r="E514" i="8"/>
  <c r="C515" i="8"/>
  <c r="B516" i="8"/>
  <c r="F516" i="8"/>
  <c r="E517" i="8"/>
  <c r="D518" i="8"/>
  <c r="C519" i="8"/>
  <c r="B520" i="8"/>
  <c r="F520" i="8"/>
  <c r="L512" i="8"/>
  <c r="L516" i="8"/>
  <c r="L520" i="8"/>
  <c r="D509" i="8"/>
  <c r="D511" i="8"/>
  <c r="D513" i="8"/>
  <c r="D515" i="8"/>
  <c r="C516" i="8"/>
  <c r="B517" i="8"/>
  <c r="F517" i="8"/>
  <c r="D519" i="8"/>
  <c r="C520" i="8"/>
  <c r="D494" i="8"/>
  <c r="L498" i="8"/>
  <c r="L502" i="8"/>
  <c r="F491" i="8"/>
  <c r="C500" i="8"/>
  <c r="H127" i="11"/>
  <c r="K126" i="11"/>
  <c r="F473" i="8"/>
  <c r="G406" i="8"/>
  <c r="T128" i="11"/>
  <c r="B491" i="8"/>
  <c r="D492" i="8"/>
  <c r="B493" i="8"/>
  <c r="F493" i="8"/>
  <c r="B495" i="8"/>
  <c r="F495" i="8"/>
  <c r="D496" i="8"/>
  <c r="F497" i="8"/>
  <c r="E498" i="8"/>
  <c r="B501" i="8"/>
  <c r="F501" i="8"/>
  <c r="E502" i="8"/>
  <c r="L493" i="8"/>
  <c r="L497" i="8"/>
  <c r="L501" i="8"/>
  <c r="G387" i="8"/>
  <c r="I387" i="8"/>
  <c r="D392" i="8"/>
  <c r="G423" i="8"/>
  <c r="I423" i="8"/>
  <c r="C425" i="8"/>
  <c r="E491" i="8"/>
  <c r="C492" i="8"/>
  <c r="G492" i="8"/>
  <c r="I492" i="8"/>
  <c r="E493" i="8"/>
  <c r="C494" i="8"/>
  <c r="G494" i="8"/>
  <c r="I494" i="8"/>
  <c r="E495" i="8"/>
  <c r="C496" i="8"/>
  <c r="G496" i="8"/>
  <c r="E497" i="8"/>
  <c r="D498" i="8"/>
  <c r="C499" i="8"/>
  <c r="B500" i="8"/>
  <c r="F500" i="8"/>
  <c r="E501" i="8"/>
  <c r="D502" i="8"/>
  <c r="L492" i="8"/>
  <c r="L496" i="8"/>
  <c r="L500" i="8"/>
  <c r="E367" i="8"/>
  <c r="N126" i="11"/>
  <c r="Q129" i="11"/>
  <c r="L373" i="8"/>
  <c r="N158" i="11"/>
  <c r="E533" i="8"/>
  <c r="E537" i="8"/>
  <c r="F478" i="8"/>
  <c r="N341" i="8"/>
  <c r="B365" i="8"/>
  <c r="F365" i="8"/>
  <c r="D366" i="8"/>
  <c r="G459" i="8"/>
  <c r="I459" i="8"/>
  <c r="E463" i="8"/>
  <c r="G478" i="8"/>
  <c r="C491" i="8"/>
  <c r="G491" i="8"/>
  <c r="I491" i="8"/>
  <c r="E492" i="8"/>
  <c r="C493" i="8"/>
  <c r="G493" i="8"/>
  <c r="I493" i="8"/>
  <c r="E494" i="8"/>
  <c r="C495" i="8"/>
  <c r="G495" i="8"/>
  <c r="I495" i="8"/>
  <c r="E496" i="8"/>
  <c r="C497" i="8"/>
  <c r="B498" i="8"/>
  <c r="F498" i="8"/>
  <c r="E499" i="8"/>
  <c r="D500" i="8"/>
  <c r="C501" i="8"/>
  <c r="B502" i="8"/>
  <c r="F502" i="8"/>
  <c r="L494" i="8"/>
  <c r="Q352" i="8"/>
  <c r="S352" i="8"/>
  <c r="G442" i="8"/>
  <c r="Q299" i="8"/>
  <c r="N71" i="8"/>
  <c r="P71" i="8"/>
  <c r="G460" i="8"/>
  <c r="B163" i="8"/>
  <c r="G369" i="8"/>
  <c r="I369" i="8"/>
  <c r="G388" i="8"/>
  <c r="G405" i="8"/>
  <c r="I405" i="8"/>
  <c r="G424" i="8"/>
  <c r="G441" i="8"/>
  <c r="I441" i="8"/>
  <c r="L455" i="8"/>
  <c r="D491" i="8"/>
  <c r="B492" i="8"/>
  <c r="F492" i="8"/>
  <c r="D493" i="8"/>
  <c r="B494" i="8"/>
  <c r="F494" i="8"/>
  <c r="D495" i="8"/>
  <c r="B496" i="8"/>
  <c r="F496" i="8"/>
  <c r="D497" i="8"/>
  <c r="C498" i="8"/>
  <c r="B499" i="8"/>
  <c r="F499" i="8"/>
  <c r="E500" i="8"/>
  <c r="D501" i="8"/>
  <c r="C502" i="8"/>
  <c r="L491" i="8"/>
  <c r="L495" i="8"/>
  <c r="L499" i="8"/>
  <c r="D499" i="8"/>
  <c r="Q353" i="8"/>
  <c r="E531" i="8"/>
  <c r="G370" i="8"/>
  <c r="G477" i="8"/>
  <c r="I477" i="8"/>
  <c r="C360" i="8"/>
  <c r="F529" i="8"/>
  <c r="M351" i="8"/>
  <c r="O349" i="8"/>
  <c r="N34" i="8"/>
  <c r="Q29" i="8"/>
  <c r="N63" i="8"/>
  <c r="B474" i="8"/>
  <c r="H159" i="11"/>
  <c r="L360" i="8"/>
  <c r="N332" i="8"/>
  <c r="P330" i="8"/>
  <c r="M330" i="8"/>
  <c r="P336" i="8"/>
  <c r="M62" i="8"/>
  <c r="O72" i="8"/>
  <c r="Q298" i="8"/>
  <c r="S298" i="8"/>
  <c r="Q317" i="8"/>
  <c r="M335" i="8"/>
  <c r="F371" i="8"/>
  <c r="Q130" i="11"/>
  <c r="M102" i="8"/>
  <c r="L342" i="8"/>
  <c r="Q331" i="8"/>
  <c r="B342" i="8"/>
  <c r="P340" i="8"/>
  <c r="C342" i="8"/>
  <c r="Q335" i="8"/>
  <c r="F342" i="8"/>
  <c r="Q330" i="8"/>
  <c r="P334" i="8"/>
  <c r="M331" i="8"/>
  <c r="O340" i="8"/>
  <c r="O334" i="8"/>
  <c r="O330" i="8"/>
  <c r="E342" i="8"/>
  <c r="O335" i="8"/>
  <c r="O331" i="8"/>
  <c r="O341" i="8"/>
  <c r="O332" i="8"/>
  <c r="N359" i="8"/>
  <c r="E535" i="8"/>
  <c r="C55" i="8"/>
  <c r="D73" i="8"/>
  <c r="B73" i="8"/>
  <c r="Q61" i="8"/>
  <c r="B424" i="8"/>
  <c r="N85" i="8"/>
  <c r="O81" i="8"/>
  <c r="M89" i="8"/>
  <c r="L91" i="8"/>
  <c r="N115" i="8"/>
  <c r="Q115" i="8"/>
  <c r="Q135" i="8"/>
  <c r="P358" i="8"/>
  <c r="M341" i="8"/>
  <c r="Q332" i="8"/>
  <c r="M334" i="8"/>
  <c r="T334" i="8"/>
  <c r="P338" i="8"/>
  <c r="Q173" i="8"/>
  <c r="S173" i="8"/>
  <c r="O353" i="8"/>
  <c r="I65" i="8"/>
  <c r="N130" i="11"/>
  <c r="Q131" i="11"/>
  <c r="Q119" i="8"/>
  <c r="S119" i="8"/>
  <c r="Q351" i="8"/>
  <c r="N357" i="8"/>
  <c r="N339" i="8"/>
  <c r="F408" i="8"/>
  <c r="Q209" i="8"/>
  <c r="Q98" i="8"/>
  <c r="S98" i="8"/>
  <c r="N333" i="8"/>
  <c r="N331" i="8"/>
  <c r="O333" i="8"/>
  <c r="N337" i="8"/>
  <c r="N159" i="11"/>
  <c r="T129" i="11"/>
  <c r="T131" i="11"/>
  <c r="O315" i="8"/>
  <c r="Q316" i="8"/>
  <c r="S316" i="8"/>
  <c r="P356" i="8"/>
  <c r="N355" i="8"/>
  <c r="P354" i="8"/>
  <c r="N353" i="8"/>
  <c r="P350" i="8"/>
  <c r="N348" i="8"/>
  <c r="P333" i="8"/>
  <c r="Q334" i="8"/>
  <c r="S334" i="8"/>
  <c r="N335" i="8"/>
  <c r="M336" i="8"/>
  <c r="M338" i="8"/>
  <c r="M340" i="8"/>
  <c r="D342" i="8"/>
  <c r="D484" i="8"/>
  <c r="M152" i="8"/>
  <c r="N151" i="8"/>
  <c r="N153" i="8"/>
  <c r="P156" i="8"/>
  <c r="Q191" i="8"/>
  <c r="E158" i="11"/>
  <c r="O223" i="8"/>
  <c r="K159" i="11"/>
  <c r="B410" i="8"/>
  <c r="M97" i="8"/>
  <c r="T97" i="8"/>
  <c r="P103" i="8"/>
  <c r="O348" i="8"/>
  <c r="M350" i="8"/>
  <c r="N330" i="8"/>
  <c r="N509" i="8"/>
  <c r="P332" i="8"/>
  <c r="M333" i="8"/>
  <c r="Q333" i="8"/>
  <c r="N334" i="8"/>
  <c r="N336" i="8"/>
  <c r="P337" i="8"/>
  <c r="N338" i="8"/>
  <c r="P339" i="8"/>
  <c r="N340" i="8"/>
  <c r="P341" i="8"/>
  <c r="N206" i="8"/>
  <c r="K156" i="11"/>
  <c r="N102" i="8"/>
  <c r="P97" i="8"/>
  <c r="P351" i="8"/>
  <c r="B360" i="8"/>
  <c r="P349" i="8"/>
  <c r="P331" i="8"/>
  <c r="M332" i="8"/>
  <c r="P335" i="8"/>
  <c r="M337" i="8"/>
  <c r="M339" i="8"/>
  <c r="P352" i="8"/>
  <c r="F360" i="8"/>
  <c r="O358" i="8"/>
  <c r="Q348" i="8"/>
  <c r="E360" i="8"/>
  <c r="P359" i="8"/>
  <c r="N358" i="8"/>
  <c r="P357" i="8"/>
  <c r="N356" i="8"/>
  <c r="P355" i="8"/>
  <c r="N354" i="8"/>
  <c r="P353" i="8"/>
  <c r="N352" i="8"/>
  <c r="O351" i="8"/>
  <c r="N350" i="8"/>
  <c r="Q349" i="8"/>
  <c r="M349" i="8"/>
  <c r="P348" i="8"/>
  <c r="M359" i="8"/>
  <c r="M357" i="8"/>
  <c r="O356" i="8"/>
  <c r="M355" i="8"/>
  <c r="O354" i="8"/>
  <c r="M353" i="8"/>
  <c r="O352" i="8"/>
  <c r="O350" i="8"/>
  <c r="N349" i="8"/>
  <c r="M348" i="8"/>
  <c r="D360" i="8"/>
  <c r="O359" i="8"/>
  <c r="M358" i="8"/>
  <c r="O357" i="8"/>
  <c r="M356" i="8"/>
  <c r="O355" i="8"/>
  <c r="M354" i="8"/>
  <c r="M352" i="8"/>
  <c r="T352" i="8"/>
  <c r="N351" i="8"/>
  <c r="Q350" i="8"/>
  <c r="L109" i="8"/>
  <c r="M98" i="8"/>
  <c r="T98" i="8"/>
  <c r="B109" i="8"/>
  <c r="P107" i="8"/>
  <c r="T127" i="11"/>
  <c r="C109" i="8"/>
  <c r="Q102" i="8"/>
  <c r="T130" i="11"/>
  <c r="F109" i="8"/>
  <c r="G111" i="8"/>
  <c r="Q97" i="8"/>
  <c r="S97" i="8"/>
  <c r="P101" i="8"/>
  <c r="N99" i="8"/>
  <c r="N108" i="8"/>
  <c r="N18" i="8"/>
  <c r="O107" i="8"/>
  <c r="O101" i="8"/>
  <c r="O97" i="8"/>
  <c r="E109" i="8"/>
  <c r="O102" i="8"/>
  <c r="O98" i="8"/>
  <c r="O108" i="8"/>
  <c r="O99" i="8"/>
  <c r="O100" i="8"/>
  <c r="C181" i="8"/>
  <c r="O18" i="8"/>
  <c r="Q9" i="8"/>
  <c r="E131" i="11"/>
  <c r="Q28" i="8"/>
  <c r="Q27" i="8"/>
  <c r="S27" i="8"/>
  <c r="Q30" i="8"/>
  <c r="Q26" i="8"/>
  <c r="Q25" i="8"/>
  <c r="S25" i="8"/>
  <c r="N25" i="8"/>
  <c r="Q262" i="8"/>
  <c r="Q154" i="8"/>
  <c r="Q153" i="8"/>
  <c r="Q156" i="8"/>
  <c r="Q152" i="8"/>
  <c r="Q155" i="8"/>
  <c r="S155" i="8"/>
  <c r="Q151" i="8"/>
  <c r="P153" i="8"/>
  <c r="N160" i="8"/>
  <c r="P62" i="8"/>
  <c r="G366" i="8"/>
  <c r="I366" i="8"/>
  <c r="Q48" i="8"/>
  <c r="Q44" i="8"/>
  <c r="S44" i="8"/>
  <c r="Q47" i="8"/>
  <c r="Q43" i="8"/>
  <c r="Q46" i="8"/>
  <c r="S46" i="8"/>
  <c r="Q45" i="8"/>
  <c r="M67" i="8"/>
  <c r="M71" i="8"/>
  <c r="Q65" i="8"/>
  <c r="P61" i="8"/>
  <c r="I64" i="8"/>
  <c r="N129" i="11"/>
  <c r="N131" i="11"/>
  <c r="Q84" i="8"/>
  <c r="Q80" i="8"/>
  <c r="S80" i="8"/>
  <c r="Q83" i="8"/>
  <c r="S83" i="8"/>
  <c r="Q79" i="8"/>
  <c r="S79" i="8"/>
  <c r="Q82" i="8"/>
  <c r="S82" i="8"/>
  <c r="Q81" i="8"/>
  <c r="S81" i="8"/>
  <c r="O125" i="8"/>
  <c r="L127" i="8"/>
  <c r="B145" i="8"/>
  <c r="O169" i="8"/>
  <c r="O170" i="8"/>
  <c r="D324" i="8"/>
  <c r="M7" i="8"/>
  <c r="H131" i="11"/>
  <c r="K131" i="11"/>
  <c r="Q138" i="8"/>
  <c r="Q134" i="8"/>
  <c r="Q137" i="8"/>
  <c r="S137" i="8"/>
  <c r="Q133" i="8"/>
  <c r="Q136" i="8"/>
  <c r="Q172" i="8"/>
  <c r="Q171" i="8"/>
  <c r="Q174" i="8"/>
  <c r="Q170" i="8"/>
  <c r="Q188" i="8"/>
  <c r="Q263" i="8"/>
  <c r="Q156" i="11"/>
  <c r="Q281" i="8"/>
  <c r="M108" i="8"/>
  <c r="Q99" i="8"/>
  <c r="S99" i="8"/>
  <c r="M103" i="8"/>
  <c r="P105" i="8"/>
  <c r="N169" i="8"/>
  <c r="N106" i="8"/>
  <c r="Q12" i="8"/>
  <c r="Q8" i="8"/>
  <c r="S8" i="8"/>
  <c r="Q11" i="8"/>
  <c r="Q7" i="8"/>
  <c r="Q10" i="8"/>
  <c r="S10" i="8"/>
  <c r="Q64" i="8"/>
  <c r="Q63" i="8"/>
  <c r="Q66" i="8"/>
  <c r="Q62" i="8"/>
  <c r="Q118" i="8"/>
  <c r="Q117" i="8"/>
  <c r="Q120" i="8"/>
  <c r="Q116" i="8"/>
  <c r="N144" i="8"/>
  <c r="P139" i="8"/>
  <c r="O134" i="8"/>
  <c r="M135" i="8"/>
  <c r="M143" i="8"/>
  <c r="B481" i="8"/>
  <c r="O143" i="8"/>
  <c r="Q169" i="8"/>
  <c r="Q208" i="8"/>
  <c r="Q227" i="8"/>
  <c r="Q245" i="8"/>
  <c r="Q244" i="8"/>
  <c r="D443" i="8"/>
  <c r="N100" i="8"/>
  <c r="N98" i="8"/>
  <c r="N104" i="8"/>
  <c r="Q189" i="8"/>
  <c r="S189" i="8"/>
  <c r="Q226" i="8"/>
  <c r="Q159" i="11"/>
  <c r="M279" i="8"/>
  <c r="Q280" i="8"/>
  <c r="P100" i="8"/>
  <c r="M101" i="8"/>
  <c r="T101" i="8"/>
  <c r="Q101" i="8"/>
  <c r="S101" i="8"/>
  <c r="M105" i="8"/>
  <c r="M107" i="8"/>
  <c r="D109" i="8"/>
  <c r="Q186" i="8"/>
  <c r="Q190" i="8"/>
  <c r="N209" i="8"/>
  <c r="P204" i="8"/>
  <c r="N240" i="8"/>
  <c r="N155" i="11"/>
  <c r="Q258" i="8"/>
  <c r="T159" i="11"/>
  <c r="N97" i="8"/>
  <c r="P99" i="8"/>
  <c r="M100" i="8"/>
  <c r="T100" i="8"/>
  <c r="Q100" i="8"/>
  <c r="S100" i="8"/>
  <c r="N101" i="8"/>
  <c r="N103" i="8"/>
  <c r="P104" i="8"/>
  <c r="N105" i="8"/>
  <c r="P106" i="8"/>
  <c r="N107" i="8"/>
  <c r="P108" i="8"/>
  <c r="Q187" i="8"/>
  <c r="S187" i="8"/>
  <c r="H155" i="11"/>
  <c r="M259" i="8"/>
  <c r="T259" i="8"/>
  <c r="P281" i="8"/>
  <c r="T126" i="11"/>
  <c r="P98" i="8"/>
  <c r="M99" i="8"/>
  <c r="T99" i="8"/>
  <c r="P102" i="8"/>
  <c r="M104" i="8"/>
  <c r="M106" i="8"/>
  <c r="C456" i="8"/>
  <c r="P285" i="8"/>
  <c r="Q276" i="8"/>
  <c r="S276" i="8"/>
  <c r="P224" i="8"/>
  <c r="N208" i="8"/>
  <c r="O210" i="8"/>
  <c r="M190" i="8"/>
  <c r="M188" i="8"/>
  <c r="M194" i="8"/>
  <c r="T194" i="8"/>
  <c r="M187" i="8"/>
  <c r="T187" i="8"/>
  <c r="O260" i="8"/>
  <c r="E270" i="8"/>
  <c r="O261" i="8"/>
  <c r="B91" i="8"/>
  <c r="M286" i="8"/>
  <c r="M287" i="8"/>
  <c r="C306" i="8"/>
  <c r="M296" i="8"/>
  <c r="Q296" i="8"/>
  <c r="O323" i="8"/>
  <c r="E324" i="8"/>
  <c r="O312" i="8"/>
  <c r="O121" i="8"/>
  <c r="M80" i="8"/>
  <c r="T80" i="8"/>
  <c r="O133" i="8"/>
  <c r="P134" i="8"/>
  <c r="M151" i="8"/>
  <c r="P191" i="8"/>
  <c r="M196" i="8"/>
  <c r="T196" i="8"/>
  <c r="P197" i="8"/>
  <c r="M192" i="8"/>
  <c r="T192" i="8"/>
  <c r="N205" i="8"/>
  <c r="E216" i="8"/>
  <c r="O209" i="8"/>
  <c r="O241" i="8"/>
  <c r="O240" i="8"/>
  <c r="N268" i="8"/>
  <c r="M282" i="8"/>
  <c r="M283" i="8"/>
  <c r="P312" i="8"/>
  <c r="N80" i="8"/>
  <c r="C145" i="8"/>
  <c r="E154" i="11"/>
  <c r="N315" i="8"/>
  <c r="B369" i="8"/>
  <c r="F375" i="8"/>
  <c r="L181" i="8"/>
  <c r="D376" i="8"/>
  <c r="O50" i="8"/>
  <c r="M47" i="8"/>
  <c r="P44" i="8"/>
  <c r="L73" i="8"/>
  <c r="L163" i="8"/>
  <c r="B252" i="8"/>
  <c r="P247" i="8"/>
  <c r="M323" i="8"/>
  <c r="Q312" i="8"/>
  <c r="Q313" i="8"/>
  <c r="M314" i="8"/>
  <c r="O8" i="8"/>
  <c r="N7" i="8"/>
  <c r="E370" i="8"/>
  <c r="C375" i="8"/>
  <c r="L37" i="8"/>
  <c r="L391" i="8"/>
  <c r="O89" i="8"/>
  <c r="Q128" i="11"/>
  <c r="N125" i="8"/>
  <c r="B127" i="8"/>
  <c r="O116" i="8"/>
  <c r="B461" i="8"/>
  <c r="F198" i="8"/>
  <c r="N215" i="8"/>
  <c r="M246" i="8"/>
  <c r="N243" i="8"/>
  <c r="N314" i="8"/>
  <c r="B373" i="8"/>
  <c r="O26" i="8"/>
  <c r="O43" i="8"/>
  <c r="B403" i="8"/>
  <c r="L55" i="8"/>
  <c r="M126" i="8"/>
  <c r="D464" i="8"/>
  <c r="L145" i="8"/>
  <c r="P179" i="8"/>
  <c r="D532" i="8"/>
  <c r="D534" i="8"/>
  <c r="D536" i="8"/>
  <c r="D538" i="8"/>
  <c r="D530" i="8"/>
  <c r="F127" i="8"/>
  <c r="P117" i="8"/>
  <c r="N116" i="8"/>
  <c r="E91" i="8"/>
  <c r="M79" i="8"/>
  <c r="T79" i="8"/>
  <c r="F439" i="8"/>
  <c r="P90" i="8"/>
  <c r="O53" i="8"/>
  <c r="M51" i="8"/>
  <c r="B19" i="8"/>
  <c r="M10" i="8"/>
  <c r="T10" i="8"/>
  <c r="L19" i="8"/>
  <c r="P7" i="8"/>
  <c r="M8" i="8"/>
  <c r="T8" i="8"/>
  <c r="N9" i="8"/>
  <c r="E129" i="11"/>
  <c r="O10" i="8"/>
  <c r="N11" i="8"/>
  <c r="P12" i="8"/>
  <c r="N13" i="8"/>
  <c r="P14" i="8"/>
  <c r="N15" i="8"/>
  <c r="P16" i="8"/>
  <c r="N17" i="8"/>
  <c r="P18" i="8"/>
  <c r="B37" i="8"/>
  <c r="F37" i="8"/>
  <c r="P36" i="8"/>
  <c r="P34" i="8"/>
  <c r="P32" i="8"/>
  <c r="P30" i="8"/>
  <c r="P25" i="8"/>
  <c r="P26" i="8"/>
  <c r="P27" i="8"/>
  <c r="P33" i="8"/>
  <c r="N54" i="8"/>
  <c r="N52" i="8"/>
  <c r="N50" i="8"/>
  <c r="N48" i="8"/>
  <c r="N43" i="8"/>
  <c r="N44" i="8"/>
  <c r="N53" i="8"/>
  <c r="N51" i="8"/>
  <c r="N49" i="8"/>
  <c r="N47" i="8"/>
  <c r="N45" i="8"/>
  <c r="D55" i="8"/>
  <c r="M45" i="8"/>
  <c r="O48" i="8"/>
  <c r="N8" i="8"/>
  <c r="O9" i="8"/>
  <c r="P10" i="8"/>
  <c r="O11" i="8"/>
  <c r="M12" i="8"/>
  <c r="O13" i="8"/>
  <c r="M14" i="8"/>
  <c r="O15" i="8"/>
  <c r="M16" i="8"/>
  <c r="O17" i="8"/>
  <c r="M18" i="8"/>
  <c r="M36" i="8"/>
  <c r="M34" i="8"/>
  <c r="M32" i="8"/>
  <c r="M26" i="8"/>
  <c r="M35" i="8"/>
  <c r="M33" i="8"/>
  <c r="M31" i="8"/>
  <c r="M29" i="8"/>
  <c r="M27" i="8"/>
  <c r="T27" i="8"/>
  <c r="H126" i="11"/>
  <c r="M28" i="8"/>
  <c r="N32" i="8"/>
  <c r="N36" i="8"/>
  <c r="P49" i="8"/>
  <c r="P47" i="8"/>
  <c r="P45" i="8"/>
  <c r="N46" i="8"/>
  <c r="P9" i="8"/>
  <c r="P11" i="8"/>
  <c r="N12" i="8"/>
  <c r="P13" i="8"/>
  <c r="N14" i="8"/>
  <c r="P15" i="8"/>
  <c r="N16" i="8"/>
  <c r="P17" i="8"/>
  <c r="E19" i="8"/>
  <c r="N35" i="8"/>
  <c r="O33" i="8"/>
  <c r="O31" i="8"/>
  <c r="P28" i="8"/>
  <c r="O29" i="8"/>
  <c r="M30" i="8"/>
  <c r="P31" i="8"/>
  <c r="P35" i="8"/>
  <c r="C37" i="8"/>
  <c r="B55" i="8"/>
  <c r="P53" i="8"/>
  <c r="C365" i="8"/>
  <c r="C19" i="8"/>
  <c r="D19" i="8"/>
  <c r="E126" i="11"/>
  <c r="O7" i="8"/>
  <c r="P8" i="8"/>
  <c r="M9" i="8"/>
  <c r="N10" i="8"/>
  <c r="M11" i="8"/>
  <c r="O12" i="8"/>
  <c r="M13" i="8"/>
  <c r="O14" i="8"/>
  <c r="M15" i="8"/>
  <c r="O16" i="8"/>
  <c r="M17" i="8"/>
  <c r="F19" i="8"/>
  <c r="O35" i="8"/>
  <c r="M25" i="8"/>
  <c r="T25" i="8"/>
  <c r="N26" i="8"/>
  <c r="O27" i="8"/>
  <c r="P29" i="8"/>
  <c r="N30" i="8"/>
  <c r="O44" i="8"/>
  <c r="O54" i="8"/>
  <c r="O52" i="8"/>
  <c r="C404" i="8"/>
  <c r="M53" i="8"/>
  <c r="M49" i="8"/>
  <c r="O64" i="8"/>
  <c r="N65" i="8"/>
  <c r="P66" i="8"/>
  <c r="N67" i="8"/>
  <c r="P68" i="8"/>
  <c r="N69" i="8"/>
  <c r="P70" i="8"/>
  <c r="P72" i="8"/>
  <c r="E73" i="8"/>
  <c r="P82" i="8"/>
  <c r="O83" i="8"/>
  <c r="M84" i="8"/>
  <c r="O85" i="8"/>
  <c r="M86" i="8"/>
  <c r="O87" i="8"/>
  <c r="M88" i="8"/>
  <c r="M90" i="8"/>
  <c r="F91" i="8"/>
  <c r="G93" i="8"/>
  <c r="M118" i="8"/>
  <c r="P119" i="8"/>
  <c r="N120" i="8"/>
  <c r="P121" i="8"/>
  <c r="N122" i="8"/>
  <c r="P123" i="8"/>
  <c r="N124" i="8"/>
  <c r="P125" i="8"/>
  <c r="N126" i="8"/>
  <c r="C127" i="8"/>
  <c r="N136" i="8"/>
  <c r="M137" i="8"/>
  <c r="T137" i="8"/>
  <c r="O138" i="8"/>
  <c r="M139" i="8"/>
  <c r="O140" i="8"/>
  <c r="M141" i="8"/>
  <c r="O142" i="8"/>
  <c r="O144" i="8"/>
  <c r="D145" i="8"/>
  <c r="E163" i="8"/>
  <c r="O160" i="8"/>
  <c r="O158" i="8"/>
  <c r="O156" i="8"/>
  <c r="O151" i="8"/>
  <c r="O162" i="8"/>
  <c r="O159" i="8"/>
  <c r="O157" i="8"/>
  <c r="O155" i="8"/>
  <c r="O153" i="8"/>
  <c r="O161" i="8"/>
  <c r="O25" i="8"/>
  <c r="N28" i="8"/>
  <c r="O30" i="8"/>
  <c r="O32" i="8"/>
  <c r="O34" i="8"/>
  <c r="O36" i="8"/>
  <c r="D37" i="8"/>
  <c r="P43" i="8"/>
  <c r="M44" i="8"/>
  <c r="T44" i="8"/>
  <c r="O46" i="8"/>
  <c r="P48" i="8"/>
  <c r="P50" i="8"/>
  <c r="P52" i="8"/>
  <c r="P54" i="8"/>
  <c r="E55" i="8"/>
  <c r="M61" i="8"/>
  <c r="N62" i="8"/>
  <c r="I63" i="8"/>
  <c r="N128" i="11"/>
  <c r="O63" i="8"/>
  <c r="P64" i="8"/>
  <c r="O65" i="8"/>
  <c r="M66" i="8"/>
  <c r="O67" i="8"/>
  <c r="M68" i="8"/>
  <c r="O69" i="8"/>
  <c r="M70" i="8"/>
  <c r="O71" i="8"/>
  <c r="M72" i="8"/>
  <c r="F73" i="8"/>
  <c r="N79" i="8"/>
  <c r="Q127" i="11"/>
  <c r="O80" i="8"/>
  <c r="P81" i="8"/>
  <c r="M82" i="8"/>
  <c r="T82" i="8"/>
  <c r="P83" i="8"/>
  <c r="N84" i="8"/>
  <c r="P85" i="8"/>
  <c r="N86" i="8"/>
  <c r="P87" i="8"/>
  <c r="N88" i="8"/>
  <c r="P89" i="8"/>
  <c r="N90" i="8"/>
  <c r="C91" i="8"/>
  <c r="O115" i="8"/>
  <c r="P116" i="8"/>
  <c r="M117" i="8"/>
  <c r="N118" i="8"/>
  <c r="M119" i="8"/>
  <c r="T119" i="8"/>
  <c r="O120" i="8"/>
  <c r="M121" i="8"/>
  <c r="O122" i="8"/>
  <c r="M123" i="8"/>
  <c r="O124" i="8"/>
  <c r="M125" i="8"/>
  <c r="O126" i="8"/>
  <c r="D127" i="8"/>
  <c r="P133" i="8"/>
  <c r="M134" i="8"/>
  <c r="N135" i="8"/>
  <c r="O136" i="8"/>
  <c r="N137" i="8"/>
  <c r="P138" i="8"/>
  <c r="N139" i="8"/>
  <c r="P140" i="8"/>
  <c r="N141" i="8"/>
  <c r="P142" i="8"/>
  <c r="N143" i="8"/>
  <c r="P144" i="8"/>
  <c r="E145" i="8"/>
  <c r="P162" i="8"/>
  <c r="P152" i="8"/>
  <c r="F163" i="8"/>
  <c r="P159" i="8"/>
  <c r="P157" i="8"/>
  <c r="P155" i="8"/>
  <c r="P161" i="8"/>
  <c r="P154" i="8"/>
  <c r="P160" i="8"/>
  <c r="P158" i="8"/>
  <c r="O154" i="8"/>
  <c r="N155" i="8"/>
  <c r="N27" i="8"/>
  <c r="O28" i="8"/>
  <c r="N29" i="8"/>
  <c r="N31" i="8"/>
  <c r="N33" i="8"/>
  <c r="E37" i="8"/>
  <c r="M43" i="8"/>
  <c r="O45" i="8"/>
  <c r="P46" i="8"/>
  <c r="O47" i="8"/>
  <c r="M48" i="8"/>
  <c r="O49" i="8"/>
  <c r="M50" i="8"/>
  <c r="O51" i="8"/>
  <c r="M52" i="8"/>
  <c r="M54" i="8"/>
  <c r="F55" i="8"/>
  <c r="N61" i="8"/>
  <c r="I62" i="8"/>
  <c r="N127" i="11"/>
  <c r="O62" i="8"/>
  <c r="P63" i="8"/>
  <c r="M64" i="8"/>
  <c r="P65" i="8"/>
  <c r="N66" i="8"/>
  <c r="P67" i="8"/>
  <c r="N68" i="8"/>
  <c r="P69" i="8"/>
  <c r="N70" i="8"/>
  <c r="N72" i="8"/>
  <c r="C73" i="8"/>
  <c r="Q126" i="11"/>
  <c r="O79" i="8"/>
  <c r="P80" i="8"/>
  <c r="M81" i="8"/>
  <c r="T81" i="8"/>
  <c r="N82" i="8"/>
  <c r="M83" i="8"/>
  <c r="T83" i="8"/>
  <c r="O84" i="8"/>
  <c r="M85" i="8"/>
  <c r="O86" i="8"/>
  <c r="M87" i="8"/>
  <c r="O88" i="8"/>
  <c r="O90" i="8"/>
  <c r="D91" i="8"/>
  <c r="P115" i="8"/>
  <c r="M116" i="8"/>
  <c r="N117" i="8"/>
  <c r="O118" i="8"/>
  <c r="N119" i="8"/>
  <c r="P120" i="8"/>
  <c r="N121" i="8"/>
  <c r="P122" i="8"/>
  <c r="N123" i="8"/>
  <c r="P124" i="8"/>
  <c r="P126" i="8"/>
  <c r="E127" i="8"/>
  <c r="M133" i="8"/>
  <c r="N134" i="8"/>
  <c r="O135" i="8"/>
  <c r="P136" i="8"/>
  <c r="O137" i="8"/>
  <c r="M138" i="8"/>
  <c r="O139" i="8"/>
  <c r="M140" i="8"/>
  <c r="O141" i="8"/>
  <c r="M142" i="8"/>
  <c r="M144" i="8"/>
  <c r="F145" i="8"/>
  <c r="M161" i="8"/>
  <c r="M159" i="8"/>
  <c r="M157" i="8"/>
  <c r="M155" i="8"/>
  <c r="T155" i="8"/>
  <c r="M153" i="8"/>
  <c r="M154" i="8"/>
  <c r="M160" i="8"/>
  <c r="M158" i="8"/>
  <c r="M156" i="8"/>
  <c r="C163" i="8"/>
  <c r="M162" i="8"/>
  <c r="P151" i="8"/>
  <c r="N152" i="8"/>
  <c r="M46" i="8"/>
  <c r="T46" i="8"/>
  <c r="P51" i="8"/>
  <c r="O61" i="8"/>
  <c r="M63" i="8"/>
  <c r="N64" i="8"/>
  <c r="M65" i="8"/>
  <c r="O66" i="8"/>
  <c r="O68" i="8"/>
  <c r="M69" i="8"/>
  <c r="O70" i="8"/>
  <c r="P79" i="8"/>
  <c r="N81" i="8"/>
  <c r="O82" i="8"/>
  <c r="N83" i="8"/>
  <c r="P84" i="8"/>
  <c r="P86" i="8"/>
  <c r="N87" i="8"/>
  <c r="P88" i="8"/>
  <c r="N89" i="8"/>
  <c r="M115" i="8"/>
  <c r="O117" i="8"/>
  <c r="P118" i="8"/>
  <c r="O119" i="8"/>
  <c r="M120" i="8"/>
  <c r="M122" i="8"/>
  <c r="O123" i="8"/>
  <c r="M124" i="8"/>
  <c r="N133" i="8"/>
  <c r="P135" i="8"/>
  <c r="M136" i="8"/>
  <c r="P137" i="8"/>
  <c r="N138" i="8"/>
  <c r="N140" i="8"/>
  <c r="P141" i="8"/>
  <c r="N142" i="8"/>
  <c r="P143" i="8"/>
  <c r="N156" i="8"/>
  <c r="N159" i="8"/>
  <c r="O152" i="8"/>
  <c r="N157" i="8"/>
  <c r="E365" i="8"/>
  <c r="O187" i="8"/>
  <c r="O196" i="8"/>
  <c r="O194" i="8"/>
  <c r="O192" i="8"/>
  <c r="O190" i="8"/>
  <c r="O188" i="8"/>
  <c r="E198" i="8"/>
  <c r="O189" i="8"/>
  <c r="L365" i="8"/>
  <c r="L198" i="8"/>
  <c r="C366" i="8"/>
  <c r="D369" i="8"/>
  <c r="D370" i="8"/>
  <c r="O191" i="8"/>
  <c r="D371" i="8"/>
  <c r="O193" i="8"/>
  <c r="D373" i="8"/>
  <c r="D374" i="8"/>
  <c r="O195" i="8"/>
  <c r="D375" i="8"/>
  <c r="O197" i="8"/>
  <c r="C383" i="8"/>
  <c r="B384" i="8"/>
  <c r="M204" i="8"/>
  <c r="T204" i="8"/>
  <c r="F384" i="8"/>
  <c r="D385" i="8"/>
  <c r="B387" i="8"/>
  <c r="F387" i="8"/>
  <c r="B388" i="8"/>
  <c r="F388" i="8"/>
  <c r="B391" i="8"/>
  <c r="F391" i="8"/>
  <c r="B392" i="8"/>
  <c r="F392" i="8"/>
  <c r="O213" i="8"/>
  <c r="O214" i="8"/>
  <c r="B216" i="8"/>
  <c r="M223" i="8"/>
  <c r="T223" i="8"/>
  <c r="C401" i="8"/>
  <c r="M232" i="8"/>
  <c r="M230" i="8"/>
  <c r="M228" i="8"/>
  <c r="M226" i="8"/>
  <c r="M224" i="8"/>
  <c r="M222" i="8"/>
  <c r="M233" i="8"/>
  <c r="M231" i="8"/>
  <c r="M229" i="8"/>
  <c r="M227" i="8"/>
  <c r="G401" i="8"/>
  <c r="I401" i="8"/>
  <c r="Q223" i="8"/>
  <c r="S223" i="8"/>
  <c r="Q224" i="8"/>
  <c r="K154" i="11"/>
  <c r="Q225" i="8"/>
  <c r="S225" i="8"/>
  <c r="D403" i="8"/>
  <c r="B405" i="8"/>
  <c r="F405" i="8"/>
  <c r="B407" i="8"/>
  <c r="F407" i="8"/>
  <c r="B409" i="8"/>
  <c r="F409" i="8"/>
  <c r="B411" i="8"/>
  <c r="F411" i="8"/>
  <c r="B234" i="8"/>
  <c r="D420" i="8"/>
  <c r="B422" i="8"/>
  <c r="F252" i="8"/>
  <c r="P249" i="8"/>
  <c r="F422" i="8"/>
  <c r="P244" i="8"/>
  <c r="E424" i="8"/>
  <c r="M245" i="8"/>
  <c r="P248" i="8"/>
  <c r="E428" i="8"/>
  <c r="M249" i="8"/>
  <c r="N162" i="8"/>
  <c r="D163" i="8"/>
  <c r="M180" i="8"/>
  <c r="M178" i="8"/>
  <c r="M176" i="8"/>
  <c r="M174" i="8"/>
  <c r="M169" i="8"/>
  <c r="M170" i="8"/>
  <c r="M171" i="8"/>
  <c r="M172" i="8"/>
  <c r="O186" i="8"/>
  <c r="D368" i="8"/>
  <c r="E369" i="8"/>
  <c r="N190" i="8"/>
  <c r="E371" i="8"/>
  <c r="N192" i="8"/>
  <c r="E372" i="8"/>
  <c r="P193" i="8"/>
  <c r="E373" i="8"/>
  <c r="N194" i="8"/>
  <c r="P195" i="8"/>
  <c r="E375" i="8"/>
  <c r="N196" i="8"/>
  <c r="E376" i="8"/>
  <c r="L383" i="8"/>
  <c r="L216" i="8"/>
  <c r="C384" i="8"/>
  <c r="E385" i="8"/>
  <c r="C402" i="8"/>
  <c r="G402" i="8"/>
  <c r="I402" i="8"/>
  <c r="C405" i="8"/>
  <c r="L405" i="8"/>
  <c r="C407" i="8"/>
  <c r="L407" i="8"/>
  <c r="C409" i="8"/>
  <c r="L409" i="8"/>
  <c r="C411" i="8"/>
  <c r="L411" i="8"/>
  <c r="C234" i="8"/>
  <c r="P245" i="8"/>
  <c r="E425" i="8"/>
  <c r="C430" i="8"/>
  <c r="E458" i="8"/>
  <c r="N158" i="8"/>
  <c r="N179" i="8"/>
  <c r="N177" i="8"/>
  <c r="N175" i="8"/>
  <c r="N173" i="8"/>
  <c r="D181" i="8"/>
  <c r="N172" i="8"/>
  <c r="N170" i="8"/>
  <c r="P169" i="8"/>
  <c r="N171" i="8"/>
  <c r="M173" i="8"/>
  <c r="T173" i="8"/>
  <c r="N174" i="8"/>
  <c r="M175" i="8"/>
  <c r="N176" i="8"/>
  <c r="M177" i="8"/>
  <c r="N178" i="8"/>
  <c r="M179" i="8"/>
  <c r="N180" i="8"/>
  <c r="E366" i="8"/>
  <c r="P186" i="8"/>
  <c r="C367" i="8"/>
  <c r="G367" i="8"/>
  <c r="I367" i="8"/>
  <c r="E368" i="8"/>
  <c r="F369" i="8"/>
  <c r="B370" i="8"/>
  <c r="F370" i="8"/>
  <c r="B371" i="8"/>
  <c r="B372" i="8"/>
  <c r="F372" i="8"/>
  <c r="F373" i="8"/>
  <c r="B374" i="8"/>
  <c r="F374" i="8"/>
  <c r="B375" i="8"/>
  <c r="B376" i="8"/>
  <c r="F376" i="8"/>
  <c r="D198" i="8"/>
  <c r="D384" i="8"/>
  <c r="E386" i="8"/>
  <c r="L386" i="8"/>
  <c r="C393" i="8"/>
  <c r="N222" i="8"/>
  <c r="N232" i="8"/>
  <c r="N230" i="8"/>
  <c r="N228" i="8"/>
  <c r="N226" i="8"/>
  <c r="N224" i="8"/>
  <c r="D402" i="8"/>
  <c r="N233" i="8"/>
  <c r="N231" i="8"/>
  <c r="N229" i="8"/>
  <c r="N227" i="8"/>
  <c r="N223" i="8"/>
  <c r="L404" i="8"/>
  <c r="B406" i="8"/>
  <c r="F412" i="8"/>
  <c r="C252" i="8"/>
  <c r="C419" i="8"/>
  <c r="M251" i="8"/>
  <c r="M247" i="8"/>
  <c r="M240" i="8"/>
  <c r="T240" i="8"/>
  <c r="M248" i="8"/>
  <c r="M244" i="8"/>
  <c r="M241" i="8"/>
  <c r="T241" i="8"/>
  <c r="M242" i="8"/>
  <c r="T242" i="8"/>
  <c r="M250" i="8"/>
  <c r="G419" i="8"/>
  <c r="I419" i="8"/>
  <c r="Q240" i="8"/>
  <c r="S240" i="8"/>
  <c r="Q241" i="8"/>
  <c r="S241" i="8"/>
  <c r="Q243" i="8"/>
  <c r="N154" i="11"/>
  <c r="L421" i="8"/>
  <c r="C423" i="8"/>
  <c r="C427" i="8"/>
  <c r="B437" i="8"/>
  <c r="B270" i="8"/>
  <c r="F437" i="8"/>
  <c r="P259" i="8"/>
  <c r="P268" i="8"/>
  <c r="P266" i="8"/>
  <c r="P264" i="8"/>
  <c r="P262" i="8"/>
  <c r="P260" i="8"/>
  <c r="P439" i="8"/>
  <c r="P269" i="8"/>
  <c r="P267" i="8"/>
  <c r="P265" i="8"/>
  <c r="P263" i="8"/>
  <c r="F270" i="8"/>
  <c r="P261" i="8"/>
  <c r="P258" i="8"/>
  <c r="C442" i="8"/>
  <c r="N259" i="8"/>
  <c r="N260" i="8"/>
  <c r="L442" i="8"/>
  <c r="C444" i="8"/>
  <c r="L444" i="8"/>
  <c r="E445" i="8"/>
  <c r="C446" i="8"/>
  <c r="L446" i="8"/>
  <c r="C448" i="8"/>
  <c r="L448" i="8"/>
  <c r="C460" i="8"/>
  <c r="N161" i="8"/>
  <c r="N154" i="8"/>
  <c r="O179" i="8"/>
  <c r="O177" i="8"/>
  <c r="O175" i="8"/>
  <c r="O173" i="8"/>
  <c r="E181" i="8"/>
  <c r="O172" i="8"/>
  <c r="O171" i="8"/>
  <c r="P170" i="8"/>
  <c r="P171" i="8"/>
  <c r="P173" i="8"/>
  <c r="O174" i="8"/>
  <c r="P175" i="8"/>
  <c r="O176" i="8"/>
  <c r="P177" i="8"/>
  <c r="O178" i="8"/>
  <c r="O180" i="8"/>
  <c r="D365" i="8"/>
  <c r="N197" i="8"/>
  <c r="N195" i="8"/>
  <c r="N193" i="8"/>
  <c r="N191" i="8"/>
  <c r="N186" i="8"/>
  <c r="N187" i="8"/>
  <c r="N188" i="8"/>
  <c r="B366" i="8"/>
  <c r="F366" i="8"/>
  <c r="P196" i="8"/>
  <c r="P194" i="8"/>
  <c r="P192" i="8"/>
  <c r="P190" i="8"/>
  <c r="P188" i="8"/>
  <c r="P187" i="8"/>
  <c r="D367" i="8"/>
  <c r="L367" i="8"/>
  <c r="B368" i="8"/>
  <c r="N189" i="8"/>
  <c r="B383" i="8"/>
  <c r="F383" i="8"/>
  <c r="P212" i="8"/>
  <c r="P208" i="8"/>
  <c r="P205" i="8"/>
  <c r="H154" i="11"/>
  <c r="P213" i="8"/>
  <c r="P209" i="8"/>
  <c r="P206" i="8"/>
  <c r="P215" i="8"/>
  <c r="P211" i="8"/>
  <c r="F216" i="8"/>
  <c r="P214" i="8"/>
  <c r="P210" i="8"/>
  <c r="P207" i="8"/>
  <c r="Q204" i="8"/>
  <c r="S204" i="8"/>
  <c r="M205" i="8"/>
  <c r="F386" i="8"/>
  <c r="O207" i="8"/>
  <c r="D389" i="8"/>
  <c r="O206" i="8"/>
  <c r="L389" i="8"/>
  <c r="D390" i="8"/>
  <c r="L390" i="8"/>
  <c r="N212" i="8"/>
  <c r="E392" i="8"/>
  <c r="N213" i="8"/>
  <c r="D393" i="8"/>
  <c r="L393" i="8"/>
  <c r="D394" i="8"/>
  <c r="L394" i="8"/>
  <c r="B401" i="8"/>
  <c r="F401" i="8"/>
  <c r="P233" i="8"/>
  <c r="P231" i="8"/>
  <c r="P229" i="8"/>
  <c r="P227" i="8"/>
  <c r="P222" i="8"/>
  <c r="P223" i="8"/>
  <c r="P232" i="8"/>
  <c r="P230" i="8"/>
  <c r="P228" i="8"/>
  <c r="P226" i="8"/>
  <c r="F234" i="8"/>
  <c r="P225" i="8"/>
  <c r="Q222" i="8"/>
  <c r="E404" i="8"/>
  <c r="M225" i="8"/>
  <c r="T225" i="8"/>
  <c r="P241" i="8"/>
  <c r="Q242" i="8"/>
  <c r="S242" i="8"/>
  <c r="M243" i="8"/>
  <c r="C426" i="8"/>
  <c r="D427" i="8"/>
  <c r="E252" i="8"/>
  <c r="D456" i="8"/>
  <c r="O276" i="8"/>
  <c r="N287" i="8"/>
  <c r="N284" i="8"/>
  <c r="N283" i="8"/>
  <c r="N280" i="8"/>
  <c r="N277" i="8"/>
  <c r="E461" i="8"/>
  <c r="L462" i="8"/>
  <c r="E465" i="8"/>
  <c r="E474" i="8"/>
  <c r="O295" i="8"/>
  <c r="L474" i="8"/>
  <c r="C476" i="8"/>
  <c r="G476" i="8"/>
  <c r="I476" i="8"/>
  <c r="L306" i="8"/>
  <c r="B528" i="8"/>
  <c r="F528" i="8"/>
  <c r="E429" i="8"/>
  <c r="B441" i="8"/>
  <c r="M258" i="8"/>
  <c r="F441" i="8"/>
  <c r="B443" i="8"/>
  <c r="F443" i="8"/>
  <c r="B445" i="8"/>
  <c r="F445" i="8"/>
  <c r="B447" i="8"/>
  <c r="F447" i="8"/>
  <c r="B455" i="8"/>
  <c r="B458" i="8"/>
  <c r="F458" i="8"/>
  <c r="P279" i="8"/>
  <c r="P282" i="8"/>
  <c r="E462" i="8"/>
  <c r="P286" i="8"/>
  <c r="E466" i="8"/>
  <c r="D473" i="8"/>
  <c r="N302" i="8"/>
  <c r="N298" i="8"/>
  <c r="N295" i="8"/>
  <c r="N303" i="8"/>
  <c r="N299" i="8"/>
  <c r="N296" i="8"/>
  <c r="D306" i="8"/>
  <c r="N297" i="8"/>
  <c r="N294" i="8"/>
  <c r="E475" i="8"/>
  <c r="P295" i="8"/>
  <c r="L476" i="8"/>
  <c r="M313" i="8"/>
  <c r="C528" i="8"/>
  <c r="G528" i="8"/>
  <c r="I528" i="8"/>
  <c r="C385" i="8"/>
  <c r="G385" i="8"/>
  <c r="I385" i="8"/>
  <c r="L387" i="8"/>
  <c r="C388" i="8"/>
  <c r="E390" i="8"/>
  <c r="M211" i="8"/>
  <c r="C392" i="8"/>
  <c r="B393" i="8"/>
  <c r="E394" i="8"/>
  <c r="M215" i="8"/>
  <c r="L402" i="8"/>
  <c r="E403" i="8"/>
  <c r="L403" i="8"/>
  <c r="B404" i="8"/>
  <c r="K157" i="11"/>
  <c r="F404" i="8"/>
  <c r="O226" i="8"/>
  <c r="D406" i="8"/>
  <c r="O228" i="8"/>
  <c r="D408" i="8"/>
  <c r="D409" i="8"/>
  <c r="O230" i="8"/>
  <c r="D410" i="8"/>
  <c r="O232" i="8"/>
  <c r="D412" i="8"/>
  <c r="D419" i="8"/>
  <c r="N251" i="8"/>
  <c r="D252" i="8"/>
  <c r="N248" i="8"/>
  <c r="N244" i="8"/>
  <c r="N241" i="8"/>
  <c r="N249" i="8"/>
  <c r="N245" i="8"/>
  <c r="N242" i="8"/>
  <c r="E421" i="8"/>
  <c r="C422" i="8"/>
  <c r="G422" i="8"/>
  <c r="I422" i="8"/>
  <c r="D423" i="8"/>
  <c r="L423" i="8"/>
  <c r="B425" i="8"/>
  <c r="F425" i="8"/>
  <c r="N246" i="8"/>
  <c r="N247" i="8"/>
  <c r="L427" i="8"/>
  <c r="B429" i="8"/>
  <c r="F429" i="8"/>
  <c r="N250" i="8"/>
  <c r="O251" i="8"/>
  <c r="M269" i="8"/>
  <c r="C455" i="8"/>
  <c r="M284" i="8"/>
  <c r="M280" i="8"/>
  <c r="M277" i="8"/>
  <c r="T277" i="8"/>
  <c r="M285" i="8"/>
  <c r="M281" i="8"/>
  <c r="M278" i="8"/>
  <c r="T278" i="8"/>
  <c r="M276" i="8"/>
  <c r="T276" i="8"/>
  <c r="G455" i="8"/>
  <c r="I455" i="8"/>
  <c r="Q277" i="8"/>
  <c r="Q278" i="8"/>
  <c r="S278" i="8"/>
  <c r="T154" i="11"/>
  <c r="Q279" i="8"/>
  <c r="D457" i="8"/>
  <c r="O277" i="8"/>
  <c r="F459" i="8"/>
  <c r="C464" i="8"/>
  <c r="C288" i="8"/>
  <c r="B475" i="8"/>
  <c r="F475" i="8"/>
  <c r="P303" i="8"/>
  <c r="P299" i="8"/>
  <c r="P302" i="8"/>
  <c r="P298" i="8"/>
  <c r="P296" i="8"/>
  <c r="Q297" i="8"/>
  <c r="D477" i="8"/>
  <c r="L477" i="8"/>
  <c r="D478" i="8"/>
  <c r="L478" i="8"/>
  <c r="N300" i="8"/>
  <c r="N301" i="8"/>
  <c r="D481" i="8"/>
  <c r="L481" i="8"/>
  <c r="D482" i="8"/>
  <c r="L482" i="8"/>
  <c r="N304" i="8"/>
  <c r="N305" i="8"/>
  <c r="L527" i="8"/>
  <c r="C529" i="8"/>
  <c r="G529" i="8"/>
  <c r="I529" i="8"/>
  <c r="B181" i="8"/>
  <c r="F181" i="8"/>
  <c r="P172" i="8"/>
  <c r="P180" i="8"/>
  <c r="P178" i="8"/>
  <c r="P176" i="8"/>
  <c r="P174" i="8"/>
  <c r="C198" i="8"/>
  <c r="L366" i="8"/>
  <c r="B367" i="8"/>
  <c r="F367" i="8"/>
  <c r="C368" i="8"/>
  <c r="G368" i="8"/>
  <c r="I368" i="8"/>
  <c r="C369" i="8"/>
  <c r="C370" i="8"/>
  <c r="L370" i="8"/>
  <c r="L371" i="8"/>
  <c r="C372" i="8"/>
  <c r="L372" i="8"/>
  <c r="C373" i="8"/>
  <c r="C374" i="8"/>
  <c r="L374" i="8"/>
  <c r="L375" i="8"/>
  <c r="C376" i="8"/>
  <c r="L376" i="8"/>
  <c r="E383" i="8"/>
  <c r="O215" i="8"/>
  <c r="O211" i="8"/>
  <c r="O204" i="8"/>
  <c r="O212" i="8"/>
  <c r="O208" i="8"/>
  <c r="O205" i="8"/>
  <c r="M213" i="8"/>
  <c r="M209" i="8"/>
  <c r="M206" i="8"/>
  <c r="T206" i="8"/>
  <c r="G384" i="8"/>
  <c r="I384" i="8"/>
  <c r="Q206" i="8"/>
  <c r="S206" i="8"/>
  <c r="Q205" i="8"/>
  <c r="D386" i="8"/>
  <c r="E387" i="8"/>
  <c r="M208" i="8"/>
  <c r="D388" i="8"/>
  <c r="C389" i="8"/>
  <c r="E391" i="8"/>
  <c r="M212" i="8"/>
  <c r="O233" i="8"/>
  <c r="O224" i="8"/>
  <c r="E408" i="8"/>
  <c r="E410" i="8"/>
  <c r="E412" i="8"/>
  <c r="L234" i="8"/>
  <c r="E420" i="8"/>
  <c r="O249" i="8"/>
  <c r="O245" i="8"/>
  <c r="O242" i="8"/>
  <c r="L420" i="8"/>
  <c r="B421" i="8"/>
  <c r="F421" i="8"/>
  <c r="P242" i="8"/>
  <c r="O244" i="8"/>
  <c r="D424" i="8"/>
  <c r="L424" i="8"/>
  <c r="B426" i="8"/>
  <c r="F426" i="8"/>
  <c r="O247" i="8"/>
  <c r="O248" i="8"/>
  <c r="D428" i="8"/>
  <c r="L428" i="8"/>
  <c r="B430" i="8"/>
  <c r="P251" i="8"/>
  <c r="E440" i="8"/>
  <c r="L440" i="8"/>
  <c r="F442" i="8"/>
  <c r="B444" i="8"/>
  <c r="E457" i="8"/>
  <c r="O285" i="8"/>
  <c r="O284" i="8"/>
  <c r="O281" i="8"/>
  <c r="O280" i="8"/>
  <c r="O278" i="8"/>
  <c r="L457" i="8"/>
  <c r="L288" i="8"/>
  <c r="C459" i="8"/>
  <c r="N276" i="8"/>
  <c r="C463" i="8"/>
  <c r="F288" i="8"/>
  <c r="D474" i="8"/>
  <c r="O294" i="8"/>
  <c r="E477" i="8"/>
  <c r="O298" i="8"/>
  <c r="B479" i="8"/>
  <c r="F479" i="8"/>
  <c r="B480" i="8"/>
  <c r="F480" i="8"/>
  <c r="O301" i="8"/>
  <c r="O302" i="8"/>
  <c r="B483" i="8"/>
  <c r="F483" i="8"/>
  <c r="B484" i="8"/>
  <c r="F484" i="8"/>
  <c r="O305" i="8"/>
  <c r="P322" i="8"/>
  <c r="E527" i="8"/>
  <c r="D529" i="8"/>
  <c r="D535" i="8"/>
  <c r="M186" i="8"/>
  <c r="P189" i="8"/>
  <c r="M191" i="8"/>
  <c r="T191" i="8"/>
  <c r="M193" i="8"/>
  <c r="T193" i="8"/>
  <c r="M195" i="8"/>
  <c r="T195" i="8"/>
  <c r="M197" i="8"/>
  <c r="T197" i="8"/>
  <c r="B198" i="8"/>
  <c r="G383" i="8"/>
  <c r="I383" i="8"/>
  <c r="N204" i="8"/>
  <c r="L385" i="8"/>
  <c r="B386" i="8"/>
  <c r="M207" i="8"/>
  <c r="Q207" i="8"/>
  <c r="C387" i="8"/>
  <c r="L388" i="8"/>
  <c r="E389" i="8"/>
  <c r="M210" i="8"/>
  <c r="B390" i="8"/>
  <c r="F390" i="8"/>
  <c r="N211" i="8"/>
  <c r="C391" i="8"/>
  <c r="L392" i="8"/>
  <c r="E393" i="8"/>
  <c r="M214" i="8"/>
  <c r="B394" i="8"/>
  <c r="F394" i="8"/>
  <c r="C216" i="8"/>
  <c r="D401" i="8"/>
  <c r="O222" i="8"/>
  <c r="E402" i="8"/>
  <c r="F403" i="8"/>
  <c r="G404" i="8"/>
  <c r="I404" i="8"/>
  <c r="N225" i="8"/>
  <c r="F406" i="8"/>
  <c r="O227" i="8"/>
  <c r="D407" i="8"/>
  <c r="B408" i="8"/>
  <c r="O229" i="8"/>
  <c r="F410" i="8"/>
  <c r="O231" i="8"/>
  <c r="D411" i="8"/>
  <c r="B412" i="8"/>
  <c r="D234" i="8"/>
  <c r="E419" i="8"/>
  <c r="L419" i="8"/>
  <c r="L252" i="8"/>
  <c r="P240" i="8"/>
  <c r="B420" i="8"/>
  <c r="F420" i="8"/>
  <c r="C421" i="8"/>
  <c r="G421" i="8"/>
  <c r="I421" i="8"/>
  <c r="D422" i="8"/>
  <c r="O243" i="8"/>
  <c r="E423" i="8"/>
  <c r="F424" i="8"/>
  <c r="O246" i="8"/>
  <c r="D426" i="8"/>
  <c r="L426" i="8"/>
  <c r="E427" i="8"/>
  <c r="B428" i="8"/>
  <c r="F428" i="8"/>
  <c r="C429" i="8"/>
  <c r="O250" i="8"/>
  <c r="D430" i="8"/>
  <c r="L430" i="8"/>
  <c r="D270" i="8"/>
  <c r="L270" i="8"/>
  <c r="B438" i="8"/>
  <c r="F438" i="8"/>
  <c r="C439" i="8"/>
  <c r="G439" i="8"/>
  <c r="I439" i="8"/>
  <c r="N262" i="8"/>
  <c r="D442" i="8"/>
  <c r="M263" i="8"/>
  <c r="N264" i="8"/>
  <c r="D444" i="8"/>
  <c r="M265" i="8"/>
  <c r="N266" i="8"/>
  <c r="D446" i="8"/>
  <c r="M267" i="8"/>
  <c r="D447" i="8"/>
  <c r="D448" i="8"/>
  <c r="O287" i="8"/>
  <c r="B456" i="8"/>
  <c r="E459" i="8"/>
  <c r="D460" i="8"/>
  <c r="L460" i="8"/>
  <c r="B462" i="8"/>
  <c r="F462" i="8"/>
  <c r="L464" i="8"/>
  <c r="B466" i="8"/>
  <c r="F466" i="8"/>
  <c r="F306" i="8"/>
  <c r="C475" i="8"/>
  <c r="M297" i="8"/>
  <c r="E478" i="8"/>
  <c r="M299" i="8"/>
  <c r="C480" i="8"/>
  <c r="E482" i="8"/>
  <c r="M303" i="8"/>
  <c r="C484" i="8"/>
  <c r="N323" i="8"/>
  <c r="N321" i="8"/>
  <c r="N319" i="8"/>
  <c r="N317" i="8"/>
  <c r="N312" i="8"/>
  <c r="N313" i="8"/>
  <c r="Q314" i="8"/>
  <c r="M316" i="8"/>
  <c r="T316" i="8"/>
  <c r="O317" i="8"/>
  <c r="M318" i="8"/>
  <c r="O319" i="8"/>
  <c r="M320" i="8"/>
  <c r="O321" i="8"/>
  <c r="M322" i="8"/>
  <c r="F527" i="8"/>
  <c r="E530" i="8"/>
  <c r="L530" i="8"/>
  <c r="B531" i="8"/>
  <c r="F531" i="8"/>
  <c r="B533" i="8"/>
  <c r="F533" i="8"/>
  <c r="B535" i="8"/>
  <c r="F535" i="8"/>
  <c r="B537" i="8"/>
  <c r="F537" i="8"/>
  <c r="G365" i="8"/>
  <c r="I365" i="8"/>
  <c r="L437" i="8"/>
  <c r="M189" i="8"/>
  <c r="T189" i="8"/>
  <c r="D383" i="8"/>
  <c r="E384" i="8"/>
  <c r="L384" i="8"/>
  <c r="B385" i="8"/>
  <c r="F385" i="8"/>
  <c r="C386" i="8"/>
  <c r="G386" i="8"/>
  <c r="I386" i="8"/>
  <c r="N207" i="8"/>
  <c r="D387" i="8"/>
  <c r="F389" i="8"/>
  <c r="N210" i="8"/>
  <c r="C390" i="8"/>
  <c r="D391" i="8"/>
  <c r="F393" i="8"/>
  <c r="N214" i="8"/>
  <c r="C394" i="8"/>
  <c r="D216" i="8"/>
  <c r="E401" i="8"/>
  <c r="L401" i="8"/>
  <c r="B402" i="8"/>
  <c r="F402" i="8"/>
  <c r="C403" i="8"/>
  <c r="G403" i="8"/>
  <c r="I403" i="8"/>
  <c r="D404" i="8"/>
  <c r="O225" i="8"/>
  <c r="E405" i="8"/>
  <c r="C406" i="8"/>
  <c r="L406" i="8"/>
  <c r="E407" i="8"/>
  <c r="C408" i="8"/>
  <c r="L408" i="8"/>
  <c r="E409" i="8"/>
  <c r="C410" i="8"/>
  <c r="L410" i="8"/>
  <c r="E411" i="8"/>
  <c r="C412" i="8"/>
  <c r="L412" i="8"/>
  <c r="E234" i="8"/>
  <c r="B419" i="8"/>
  <c r="F419" i="8"/>
  <c r="C420" i="8"/>
  <c r="G420" i="8"/>
  <c r="I420" i="8"/>
  <c r="D421" i="8"/>
  <c r="E422" i="8"/>
  <c r="L422" i="8"/>
  <c r="P243" i="8"/>
  <c r="B423" i="8"/>
  <c r="F423" i="8"/>
  <c r="C424" i="8"/>
  <c r="D425" i="8"/>
  <c r="L425" i="8"/>
  <c r="P246" i="8"/>
  <c r="E426" i="8"/>
  <c r="B427" i="8"/>
  <c r="F427" i="8"/>
  <c r="C428" i="8"/>
  <c r="D429" i="8"/>
  <c r="L429" i="8"/>
  <c r="P250" i="8"/>
  <c r="E430" i="8"/>
  <c r="E437" i="8"/>
  <c r="O269" i="8"/>
  <c r="O267" i="8"/>
  <c r="O265" i="8"/>
  <c r="O263" i="8"/>
  <c r="O258" i="8"/>
  <c r="O259" i="8"/>
  <c r="C438" i="8"/>
  <c r="N258" i="8"/>
  <c r="G438" i="8"/>
  <c r="I438" i="8"/>
  <c r="Q259" i="8"/>
  <c r="D439" i="8"/>
  <c r="D440" i="8"/>
  <c r="E441" i="8"/>
  <c r="O262" i="8"/>
  <c r="E443" i="8"/>
  <c r="O264" i="8"/>
  <c r="O266" i="8"/>
  <c r="E447" i="8"/>
  <c r="O268" i="8"/>
  <c r="F455" i="8"/>
  <c r="P287" i="8"/>
  <c r="P283" i="8"/>
  <c r="P276" i="8"/>
  <c r="P284" i="8"/>
  <c r="P280" i="8"/>
  <c r="P277" i="8"/>
  <c r="G456" i="8"/>
  <c r="I456" i="8"/>
  <c r="C457" i="8"/>
  <c r="P278" i="8"/>
  <c r="D458" i="8"/>
  <c r="L458" i="8"/>
  <c r="B459" i="8"/>
  <c r="D461" i="8"/>
  <c r="L461" i="8"/>
  <c r="B463" i="8"/>
  <c r="F463" i="8"/>
  <c r="D465" i="8"/>
  <c r="L465" i="8"/>
  <c r="B288" i="8"/>
  <c r="C473" i="8"/>
  <c r="M305" i="8"/>
  <c r="M301" i="8"/>
  <c r="M294" i="8"/>
  <c r="M302" i="8"/>
  <c r="M298" i="8"/>
  <c r="T298" i="8"/>
  <c r="M295" i="8"/>
  <c r="G473" i="8"/>
  <c r="I473" i="8"/>
  <c r="Q294" i="8"/>
  <c r="Q295" i="8"/>
  <c r="G474" i="8"/>
  <c r="I474" i="8"/>
  <c r="L475" i="8"/>
  <c r="B476" i="8"/>
  <c r="F476" i="8"/>
  <c r="C477" i="8"/>
  <c r="E479" i="8"/>
  <c r="M300" i="8"/>
  <c r="L480" i="8"/>
  <c r="C481" i="8"/>
  <c r="E483" i="8"/>
  <c r="M304" i="8"/>
  <c r="O313" i="8"/>
  <c r="O322" i="8"/>
  <c r="O320" i="8"/>
  <c r="O318" i="8"/>
  <c r="O316" i="8"/>
  <c r="O314" i="8"/>
  <c r="L324" i="8"/>
  <c r="P313" i="8"/>
  <c r="N316" i="8"/>
  <c r="P317" i="8"/>
  <c r="N318" i="8"/>
  <c r="P319" i="8"/>
  <c r="N320" i="8"/>
  <c r="P321" i="8"/>
  <c r="N322" i="8"/>
  <c r="P323" i="8"/>
  <c r="C532" i="8"/>
  <c r="L532" i="8"/>
  <c r="C534" i="8"/>
  <c r="L534" i="8"/>
  <c r="C536" i="8"/>
  <c r="L536" i="8"/>
  <c r="C538" i="8"/>
  <c r="L538" i="8"/>
  <c r="C437" i="8"/>
  <c r="G437" i="8"/>
  <c r="I437" i="8"/>
  <c r="D438" i="8"/>
  <c r="E439" i="8"/>
  <c r="L439" i="8"/>
  <c r="B440" i="8"/>
  <c r="F440" i="8"/>
  <c r="M261" i="8"/>
  <c r="T261" i="8"/>
  <c r="Q261" i="8"/>
  <c r="C441" i="8"/>
  <c r="L441" i="8"/>
  <c r="E442" i="8"/>
  <c r="N263" i="8"/>
  <c r="C443" i="8"/>
  <c r="L443" i="8"/>
  <c r="E444" i="8"/>
  <c r="N265" i="8"/>
  <c r="C445" i="8"/>
  <c r="L445" i="8"/>
  <c r="E446" i="8"/>
  <c r="N267" i="8"/>
  <c r="C447" i="8"/>
  <c r="L447" i="8"/>
  <c r="E448" i="8"/>
  <c r="N269" i="8"/>
  <c r="C270" i="8"/>
  <c r="D455" i="8"/>
  <c r="E456" i="8"/>
  <c r="L456" i="8"/>
  <c r="B457" i="8"/>
  <c r="F457" i="8"/>
  <c r="C458" i="8"/>
  <c r="G458" i="8"/>
  <c r="I458" i="8"/>
  <c r="N279" i="8"/>
  <c r="D459" i="8"/>
  <c r="L459" i="8"/>
  <c r="E460" i="8"/>
  <c r="F461" i="8"/>
  <c r="N282" i="8"/>
  <c r="C462" i="8"/>
  <c r="O283" i="8"/>
  <c r="D463" i="8"/>
  <c r="L463" i="8"/>
  <c r="E464" i="8"/>
  <c r="B465" i="8"/>
  <c r="F465" i="8"/>
  <c r="N286" i="8"/>
  <c r="C466" i="8"/>
  <c r="D288" i="8"/>
  <c r="E473" i="8"/>
  <c r="L473" i="8"/>
  <c r="P294" i="8"/>
  <c r="F474" i="8"/>
  <c r="G475" i="8"/>
  <c r="I475" i="8"/>
  <c r="O297" i="8"/>
  <c r="B478" i="8"/>
  <c r="C479" i="8"/>
  <c r="O300" i="8"/>
  <c r="D480" i="8"/>
  <c r="P301" i="8"/>
  <c r="E481" i="8"/>
  <c r="B482" i="8"/>
  <c r="F482" i="8"/>
  <c r="C483" i="8"/>
  <c r="O304" i="8"/>
  <c r="L484" i="8"/>
  <c r="P305" i="8"/>
  <c r="E306" i="8"/>
  <c r="M312" i="8"/>
  <c r="P315" i="8"/>
  <c r="M317" i="8"/>
  <c r="M319" i="8"/>
  <c r="M321" i="8"/>
  <c r="B324" i="8"/>
  <c r="F324" i="8"/>
  <c r="C527" i="8"/>
  <c r="G527" i="8"/>
  <c r="I527" i="8"/>
  <c r="D528" i="8"/>
  <c r="E529" i="8"/>
  <c r="L529" i="8"/>
  <c r="B530" i="8"/>
  <c r="F530" i="8"/>
  <c r="C531" i="8"/>
  <c r="L531" i="8"/>
  <c r="E532" i="8"/>
  <c r="C533" i="8"/>
  <c r="L533" i="8"/>
  <c r="E534" i="8"/>
  <c r="C535" i="8"/>
  <c r="L535" i="8"/>
  <c r="E536" i="8"/>
  <c r="C537" i="8"/>
  <c r="L537" i="8"/>
  <c r="E538" i="8"/>
  <c r="Q154" i="11"/>
  <c r="L438" i="8"/>
  <c r="B439" i="8"/>
  <c r="M260" i="8"/>
  <c r="T260" i="8"/>
  <c r="Q260" i="8"/>
  <c r="S260" i="8"/>
  <c r="C440" i="8"/>
  <c r="N261" i="8"/>
  <c r="D441" i="8"/>
  <c r="M262" i="8"/>
  <c r="B442" i="8"/>
  <c r="M264" i="8"/>
  <c r="F444" i="8"/>
  <c r="D445" i="8"/>
  <c r="M266" i="8"/>
  <c r="B446" i="8"/>
  <c r="M268" i="8"/>
  <c r="F448" i="8"/>
  <c r="E455" i="8"/>
  <c r="F456" i="8"/>
  <c r="G457" i="8"/>
  <c r="I457" i="8"/>
  <c r="N278" i="8"/>
  <c r="O279" i="8"/>
  <c r="B460" i="8"/>
  <c r="F460" i="8"/>
  <c r="N281" i="8"/>
  <c r="C461" i="8"/>
  <c r="O282" i="8"/>
  <c r="D462" i="8"/>
  <c r="B464" i="8"/>
  <c r="F464" i="8"/>
  <c r="N285" i="8"/>
  <c r="C465" i="8"/>
  <c r="O286" i="8"/>
  <c r="D466" i="8"/>
  <c r="L466" i="8"/>
  <c r="E288" i="8"/>
  <c r="B473" i="8"/>
  <c r="C474" i="8"/>
  <c r="D475" i="8"/>
  <c r="O296" i="8"/>
  <c r="E476" i="8"/>
  <c r="P297" i="8"/>
  <c r="B477" i="8"/>
  <c r="F477" i="8"/>
  <c r="C478" i="8"/>
  <c r="O299" i="8"/>
  <c r="D479" i="8"/>
  <c r="L479" i="8"/>
  <c r="P300" i="8"/>
  <c r="E480" i="8"/>
  <c r="F481" i="8"/>
  <c r="O303" i="8"/>
  <c r="D483" i="8"/>
  <c r="L483" i="8"/>
  <c r="P304" i="8"/>
  <c r="E484" i="8"/>
  <c r="B306" i="8"/>
  <c r="P314" i="8"/>
  <c r="M315" i="8"/>
  <c r="Q315" i="8"/>
  <c r="P316" i="8"/>
  <c r="P318" i="8"/>
  <c r="P320" i="8"/>
  <c r="C324" i="8"/>
  <c r="D527" i="8"/>
  <c r="E528" i="8"/>
  <c r="L528" i="8"/>
  <c r="B529" i="8"/>
  <c r="C530" i="8"/>
  <c r="G530" i="8"/>
  <c r="I530" i="8"/>
  <c r="D531" i="8"/>
  <c r="B532" i="8"/>
  <c r="F532" i="8"/>
  <c r="D533" i="8"/>
  <c r="B534" i="8"/>
  <c r="F534" i="8"/>
  <c r="B536" i="8"/>
  <c r="F536" i="8"/>
  <c r="D537" i="8"/>
  <c r="B538" i="8"/>
  <c r="F538" i="8"/>
  <c r="Q438" i="8"/>
  <c r="S438" i="8"/>
  <c r="R288" i="8"/>
  <c r="S277" i="8"/>
  <c r="T279" i="8"/>
  <c r="Q440" i="8"/>
  <c r="S440" i="8"/>
  <c r="S279" i="8"/>
  <c r="T172" i="8"/>
  <c r="S172" i="8"/>
  <c r="S133" i="8"/>
  <c r="T133" i="8"/>
  <c r="S350" i="8"/>
  <c r="T350" i="8"/>
  <c r="R529" i="8"/>
  <c r="S333" i="8"/>
  <c r="T333" i="8"/>
  <c r="R512" i="8"/>
  <c r="T205" i="8"/>
  <c r="S205" i="8"/>
  <c r="R384" i="8"/>
  <c r="T186" i="8"/>
  <c r="S186" i="8"/>
  <c r="R365" i="8"/>
  <c r="R198" i="8"/>
  <c r="T26" i="8"/>
  <c r="S26" i="8"/>
  <c r="T332" i="8"/>
  <c r="S332" i="8"/>
  <c r="R511" i="8"/>
  <c r="T315" i="8"/>
  <c r="S315" i="8"/>
  <c r="R494" i="8"/>
  <c r="T170" i="8"/>
  <c r="S170" i="8"/>
  <c r="T134" i="8"/>
  <c r="S134" i="8"/>
  <c r="T62" i="8"/>
  <c r="S62" i="8"/>
  <c r="S171" i="8"/>
  <c r="T171" i="8"/>
  <c r="S118" i="8"/>
  <c r="T118" i="8"/>
  <c r="S65" i="8"/>
  <c r="T65" i="8"/>
  <c r="S61" i="8"/>
  <c r="T61" i="8"/>
  <c r="S312" i="8"/>
  <c r="T312" i="8"/>
  <c r="R324" i="8"/>
  <c r="R491" i="8"/>
  <c r="S295" i="8"/>
  <c r="T295" i="8"/>
  <c r="R474" i="8"/>
  <c r="T262" i="8"/>
  <c r="S262" i="8"/>
  <c r="R441" i="8"/>
  <c r="T224" i="8"/>
  <c r="S224" i="8"/>
  <c r="R403" i="8"/>
  <c r="T190" i="8"/>
  <c r="S190" i="8"/>
  <c r="R369" i="8"/>
  <c r="T45" i="8"/>
  <c r="S45" i="8"/>
  <c r="T351" i="8"/>
  <c r="S351" i="8"/>
  <c r="R530" i="8"/>
  <c r="T294" i="8"/>
  <c r="S294" i="8"/>
  <c r="R473" i="8"/>
  <c r="R306" i="8"/>
  <c r="S259" i="8"/>
  <c r="S208" i="8"/>
  <c r="R387" i="8"/>
  <c r="T208" i="8"/>
  <c r="T151" i="8"/>
  <c r="S151" i="8"/>
  <c r="T115" i="8"/>
  <c r="S115" i="8"/>
  <c r="S154" i="8"/>
  <c r="T154" i="8"/>
  <c r="S135" i="8"/>
  <c r="T135" i="8"/>
  <c r="S348" i="8"/>
  <c r="R527" i="8"/>
  <c r="R360" i="8"/>
  <c r="T348" i="8"/>
  <c r="S331" i="8"/>
  <c r="R510" i="8"/>
  <c r="T331" i="8"/>
  <c r="T258" i="8"/>
  <c r="S258" i="8"/>
  <c r="R270" i="8"/>
  <c r="R437" i="8"/>
  <c r="T222" i="8"/>
  <c r="S222" i="8"/>
  <c r="R234" i="8"/>
  <c r="R401" i="8"/>
  <c r="T43" i="8"/>
  <c r="S43" i="8"/>
  <c r="T330" i="8"/>
  <c r="S330" i="8"/>
  <c r="R342" i="8"/>
  <c r="R509" i="8"/>
  <c r="T313" i="8"/>
  <c r="S313" i="8"/>
  <c r="R492" i="8"/>
  <c r="S261" i="8"/>
  <c r="S244" i="8"/>
  <c r="T244" i="8"/>
  <c r="R423" i="8"/>
  <c r="R216" i="8"/>
  <c r="T153" i="8"/>
  <c r="S153" i="8"/>
  <c r="T136" i="8"/>
  <c r="S136" i="8"/>
  <c r="T117" i="8"/>
  <c r="S117" i="8"/>
  <c r="T64" i="8"/>
  <c r="S64" i="8"/>
  <c r="T47" i="8"/>
  <c r="S47" i="8"/>
  <c r="S169" i="8"/>
  <c r="T169" i="8"/>
  <c r="S152" i="8"/>
  <c r="T152" i="8"/>
  <c r="S116" i="8"/>
  <c r="T116" i="8"/>
  <c r="S63" i="8"/>
  <c r="T63" i="8"/>
  <c r="S29" i="8"/>
  <c r="T29" i="8"/>
  <c r="S314" i="8"/>
  <c r="R493" i="8"/>
  <c r="T314" i="8"/>
  <c r="S297" i="8"/>
  <c r="R476" i="8"/>
  <c r="T297" i="8"/>
  <c r="T243" i="8"/>
  <c r="S243" i="8"/>
  <c r="R422" i="8"/>
  <c r="T226" i="8"/>
  <c r="S226" i="8"/>
  <c r="R405" i="8"/>
  <c r="T207" i="8"/>
  <c r="S207" i="8"/>
  <c r="R386" i="8"/>
  <c r="T188" i="8"/>
  <c r="S188" i="8"/>
  <c r="R367" i="8"/>
  <c r="T28" i="8"/>
  <c r="S28" i="8"/>
  <c r="T349" i="8"/>
  <c r="S349" i="8"/>
  <c r="R528" i="8"/>
  <c r="T296" i="8"/>
  <c r="S296" i="8"/>
  <c r="R475" i="8"/>
  <c r="S280" i="8"/>
  <c r="R459" i="8"/>
  <c r="T280" i="8"/>
  <c r="R252" i="8"/>
  <c r="M427" i="8"/>
  <c r="R73" i="8"/>
  <c r="R19" i="8"/>
  <c r="T7" i="8"/>
  <c r="S7" i="8"/>
  <c r="R181" i="8"/>
  <c r="R163" i="8"/>
  <c r="P440" i="8"/>
  <c r="R127" i="8"/>
  <c r="R467" i="8"/>
  <c r="S11" i="8"/>
  <c r="T11" i="8"/>
  <c r="R55" i="8"/>
  <c r="R145" i="8"/>
  <c r="S9" i="8"/>
  <c r="T9" i="8"/>
  <c r="R37" i="8"/>
  <c r="P529" i="8"/>
  <c r="Q439" i="8"/>
  <c r="S439" i="8"/>
  <c r="P442" i="8"/>
  <c r="P437" i="8"/>
  <c r="O483" i="8"/>
  <c r="P441" i="8"/>
  <c r="P438" i="8"/>
  <c r="N445" i="8"/>
  <c r="O457" i="8"/>
  <c r="Q442" i="8"/>
  <c r="P443" i="8"/>
  <c r="Q537" i="8"/>
  <c r="G503" i="8"/>
  <c r="G325" i="8"/>
  <c r="G326" i="8"/>
  <c r="Q447" i="8"/>
  <c r="Q412" i="8"/>
  <c r="S197" i="8"/>
  <c r="Q376" i="8"/>
  <c r="G56" i="8"/>
  <c r="G57" i="8"/>
  <c r="Q520" i="8"/>
  <c r="Q465" i="8"/>
  <c r="G431" i="8"/>
  <c r="G253" i="8"/>
  <c r="G254" i="8"/>
  <c r="Q393" i="8"/>
  <c r="N137" i="11"/>
  <c r="G39" i="8"/>
  <c r="G38" i="8"/>
  <c r="Q441" i="8"/>
  <c r="G307" i="8"/>
  <c r="G485" i="8"/>
  <c r="G308" i="8"/>
  <c r="G361" i="8"/>
  <c r="G539" i="8"/>
  <c r="Q502" i="8"/>
  <c r="G128" i="8"/>
  <c r="G129" i="8"/>
  <c r="G20" i="8"/>
  <c r="G21" i="8"/>
  <c r="G344" i="8"/>
  <c r="G521" i="8"/>
  <c r="G343" i="8"/>
  <c r="Q466" i="8"/>
  <c r="Q430" i="8"/>
  <c r="G395" i="8"/>
  <c r="G217" i="8"/>
  <c r="G218" i="8"/>
  <c r="G146" i="8"/>
  <c r="G147" i="8"/>
  <c r="N136" i="11"/>
  <c r="Q484" i="8"/>
  <c r="Q538" i="8"/>
  <c r="Q448" i="8"/>
  <c r="G413" i="8"/>
  <c r="G236" i="8"/>
  <c r="G235" i="8"/>
  <c r="G199" i="8"/>
  <c r="G377" i="8"/>
  <c r="G200" i="8"/>
  <c r="Q519" i="8"/>
  <c r="G74" i="8"/>
  <c r="G75" i="8"/>
  <c r="P444" i="8"/>
  <c r="Q437" i="8"/>
  <c r="Q483" i="8"/>
  <c r="Q501" i="8"/>
  <c r="G449" i="8"/>
  <c r="G272" i="8"/>
  <c r="G271" i="8"/>
  <c r="Q411" i="8"/>
  <c r="Q375" i="8"/>
  <c r="S196" i="8"/>
  <c r="G164" i="8"/>
  <c r="G165" i="8"/>
  <c r="G467" i="8"/>
  <c r="G289" i="8"/>
  <c r="G290" i="8"/>
  <c r="Q429" i="8"/>
  <c r="Q394" i="8"/>
  <c r="G182" i="8"/>
  <c r="G110" i="8"/>
  <c r="G92" i="8"/>
  <c r="Q405" i="8"/>
  <c r="N495" i="8"/>
  <c r="M393" i="8"/>
  <c r="O492" i="8"/>
  <c r="Q500" i="8"/>
  <c r="Q428" i="8"/>
  <c r="Q392" i="8"/>
  <c r="Q518" i="8"/>
  <c r="Q482" i="8"/>
  <c r="Q536" i="8"/>
  <c r="P465" i="8"/>
  <c r="M495" i="8"/>
  <c r="T495" i="8"/>
  <c r="M394" i="8"/>
  <c r="Q492" i="8"/>
  <c r="N500" i="8"/>
  <c r="P420" i="8"/>
  <c r="N389" i="8"/>
  <c r="Q464" i="8"/>
  <c r="Q410" i="8"/>
  <c r="N135" i="11"/>
  <c r="Q374" i="8"/>
  <c r="S195" i="8"/>
  <c r="P514" i="8"/>
  <c r="Q535" i="8"/>
  <c r="Q515" i="8"/>
  <c r="Q407" i="8"/>
  <c r="S194" i="8"/>
  <c r="Q479" i="8"/>
  <c r="Q498" i="8"/>
  <c r="Q427" i="8"/>
  <c r="Q390" i="8"/>
  <c r="Q533" i="8"/>
  <c r="Q516" i="8"/>
  <c r="Q480" i="8"/>
  <c r="Q499" i="8"/>
  <c r="Q534" i="8"/>
  <c r="Q408" i="8"/>
  <c r="S192" i="8"/>
  <c r="Q481" i="8"/>
  <c r="Q425" i="8"/>
  <c r="Q391" i="8"/>
  <c r="Q517" i="8"/>
  <c r="Q409" i="8"/>
  <c r="S193" i="8"/>
  <c r="Q497" i="8"/>
  <c r="Q426" i="8"/>
  <c r="Q389" i="8"/>
  <c r="O429" i="8"/>
  <c r="N369" i="8"/>
  <c r="Q509" i="8"/>
  <c r="P429" i="8"/>
  <c r="O498" i="8"/>
  <c r="N480" i="8"/>
  <c r="O479" i="8"/>
  <c r="P493" i="8"/>
  <c r="N498" i="8"/>
  <c r="P499" i="8"/>
  <c r="P500" i="8"/>
  <c r="M474" i="8"/>
  <c r="N372" i="8"/>
  <c r="N408" i="8"/>
  <c r="N403" i="8"/>
  <c r="N411" i="8"/>
  <c r="C146" i="8"/>
  <c r="N512" i="8"/>
  <c r="P519" i="8"/>
  <c r="P498" i="8"/>
  <c r="O427" i="8"/>
  <c r="M482" i="8"/>
  <c r="N492" i="8"/>
  <c r="N406" i="8"/>
  <c r="N409" i="8"/>
  <c r="O446" i="8"/>
  <c r="N393" i="8"/>
  <c r="O409" i="8"/>
  <c r="N367" i="8"/>
  <c r="O478" i="8"/>
  <c r="P476" i="8"/>
  <c r="O394" i="8"/>
  <c r="P528" i="8"/>
  <c r="M534" i="8"/>
  <c r="P388" i="8"/>
  <c r="C503" i="8"/>
  <c r="O465" i="8"/>
  <c r="F503" i="8"/>
  <c r="O500" i="8"/>
  <c r="P412" i="8"/>
  <c r="E449" i="8"/>
  <c r="L92" i="8"/>
  <c r="M518" i="8"/>
  <c r="P510" i="8"/>
  <c r="N515" i="8"/>
  <c r="P511" i="8"/>
  <c r="D521" i="8"/>
  <c r="N514" i="8"/>
  <c r="N510" i="8"/>
  <c r="P517" i="8"/>
  <c r="O520" i="8"/>
  <c r="O509" i="8"/>
  <c r="P513" i="8"/>
  <c r="C521" i="8"/>
  <c r="L521" i="8"/>
  <c r="Q532" i="8"/>
  <c r="Q531" i="8"/>
  <c r="S531" i="8"/>
  <c r="N520" i="8"/>
  <c r="O513" i="8"/>
  <c r="O519" i="8"/>
  <c r="P515" i="8"/>
  <c r="N497" i="8"/>
  <c r="M497" i="8"/>
  <c r="N443" i="8"/>
  <c r="O384" i="8"/>
  <c r="M438" i="8"/>
  <c r="T438" i="8"/>
  <c r="P518" i="8"/>
  <c r="M519" i="8"/>
  <c r="M513" i="8"/>
  <c r="T513" i="8"/>
  <c r="O510" i="8"/>
  <c r="M514" i="8"/>
  <c r="M498" i="8"/>
  <c r="P494" i="8"/>
  <c r="E272" i="8"/>
  <c r="O421" i="8"/>
  <c r="O403" i="8"/>
  <c r="O387" i="8"/>
  <c r="M464" i="8"/>
  <c r="O537" i="8"/>
  <c r="M537" i="8"/>
  <c r="O393" i="8"/>
  <c r="M371" i="8"/>
  <c r="Q491" i="8"/>
  <c r="M475" i="8"/>
  <c r="E326" i="8"/>
  <c r="M425" i="8"/>
  <c r="N517" i="8"/>
  <c r="Q512" i="8"/>
  <c r="M517" i="8"/>
  <c r="P512" i="8"/>
  <c r="N516" i="8"/>
  <c r="N518" i="8"/>
  <c r="Q511" i="8"/>
  <c r="O516" i="8"/>
  <c r="O514" i="8"/>
  <c r="O515" i="8"/>
  <c r="F521" i="8"/>
  <c r="B521" i="8"/>
  <c r="P509" i="8"/>
  <c r="N519" i="8"/>
  <c r="O466" i="8"/>
  <c r="M516" i="8"/>
  <c r="N513" i="8"/>
  <c r="Q513" i="8"/>
  <c r="S513" i="8"/>
  <c r="O511" i="8"/>
  <c r="M509" i="8"/>
  <c r="P496" i="8"/>
  <c r="O496" i="8"/>
  <c r="O424" i="8"/>
  <c r="M492" i="8"/>
  <c r="P369" i="8"/>
  <c r="N533" i="8"/>
  <c r="M511" i="8"/>
  <c r="P520" i="8"/>
  <c r="P516" i="8"/>
  <c r="M512" i="8"/>
  <c r="M515" i="8"/>
  <c r="O512" i="8"/>
  <c r="M520" i="8"/>
  <c r="O518" i="8"/>
  <c r="E521" i="8"/>
  <c r="O517" i="8"/>
  <c r="M510" i="8"/>
  <c r="Q514" i="8"/>
  <c r="Q510" i="8"/>
  <c r="N511" i="8"/>
  <c r="M447" i="8"/>
  <c r="B503" i="8"/>
  <c r="C147" i="8"/>
  <c r="N538" i="8"/>
  <c r="O501" i="8"/>
  <c r="M384" i="8"/>
  <c r="Q478" i="8"/>
  <c r="M494" i="8"/>
  <c r="M491" i="8"/>
  <c r="O495" i="8"/>
  <c r="M372" i="8"/>
  <c r="M387" i="8"/>
  <c r="O530" i="8"/>
  <c r="D182" i="8"/>
  <c r="P426" i="8"/>
  <c r="O389" i="8"/>
  <c r="M456" i="8"/>
  <c r="T456" i="8"/>
  <c r="O405" i="8"/>
  <c r="P447" i="8"/>
  <c r="O369" i="8"/>
  <c r="P383" i="8"/>
  <c r="P495" i="8"/>
  <c r="N460" i="8"/>
  <c r="O408" i="8"/>
  <c r="M376" i="8"/>
  <c r="P368" i="8"/>
  <c r="O423" i="8"/>
  <c r="O411" i="8"/>
  <c r="N459" i="8"/>
  <c r="P408" i="8"/>
  <c r="P387" i="8"/>
  <c r="P366" i="8"/>
  <c r="M429" i="8"/>
  <c r="N537" i="8"/>
  <c r="P497" i="8"/>
  <c r="L503" i="8"/>
  <c r="O406" i="8"/>
  <c r="P384" i="8"/>
  <c r="M500" i="8"/>
  <c r="M496" i="8"/>
  <c r="P502" i="8"/>
  <c r="P492" i="8"/>
  <c r="O499" i="8"/>
  <c r="O443" i="8"/>
  <c r="N464" i="8"/>
  <c r="O461" i="8"/>
  <c r="O476" i="8"/>
  <c r="N465" i="8"/>
  <c r="N501" i="8"/>
  <c r="M501" i="8"/>
  <c r="M478" i="8"/>
  <c r="O422" i="8"/>
  <c r="O459" i="8"/>
  <c r="M385" i="8"/>
  <c r="T385" i="8"/>
  <c r="N484" i="8"/>
  <c r="M463" i="8"/>
  <c r="N429" i="8"/>
  <c r="N426" i="8"/>
  <c r="N392" i="8"/>
  <c r="P392" i="8"/>
  <c r="N410" i="8"/>
  <c r="N405" i="8"/>
  <c r="M402" i="8"/>
  <c r="T402" i="8"/>
  <c r="O373" i="8"/>
  <c r="B431" i="8"/>
  <c r="Q406" i="8"/>
  <c r="O528" i="8"/>
  <c r="M461" i="8"/>
  <c r="P376" i="8"/>
  <c r="M369" i="8"/>
  <c r="O536" i="8"/>
  <c r="Q528" i="8"/>
  <c r="N385" i="8"/>
  <c r="Q366" i="8"/>
  <c r="S366" i="8"/>
  <c r="O419" i="8"/>
  <c r="P491" i="8"/>
  <c r="P535" i="8"/>
  <c r="O497" i="8"/>
  <c r="M477" i="8"/>
  <c r="T477" i="8"/>
  <c r="N491" i="8"/>
  <c r="N502" i="8"/>
  <c r="P501" i="8"/>
  <c r="N421" i="8"/>
  <c r="N423" i="8"/>
  <c r="N493" i="8"/>
  <c r="L164" i="8"/>
  <c r="E503" i="8"/>
  <c r="Q459" i="8"/>
  <c r="Q495" i="8"/>
  <c r="S495" i="8"/>
  <c r="F344" i="8"/>
  <c r="Q496" i="8"/>
  <c r="O491" i="8"/>
  <c r="N496" i="8"/>
  <c r="N427" i="8"/>
  <c r="P461" i="8"/>
  <c r="P373" i="8"/>
  <c r="P423" i="8"/>
  <c r="N388" i="8"/>
  <c r="M502" i="8"/>
  <c r="O502" i="8"/>
  <c r="P464" i="8"/>
  <c r="P460" i="8"/>
  <c r="N419" i="8"/>
  <c r="D503" i="8"/>
  <c r="O494" i="8"/>
  <c r="N499" i="8"/>
  <c r="M481" i="8"/>
  <c r="M499" i="8"/>
  <c r="Q494" i="8"/>
  <c r="O493" i="8"/>
  <c r="O447" i="8"/>
  <c r="N386" i="8"/>
  <c r="Q493" i="8"/>
  <c r="O481" i="8"/>
  <c r="O456" i="8"/>
  <c r="M459" i="8"/>
  <c r="N474" i="8"/>
  <c r="M422" i="8"/>
  <c r="P391" i="8"/>
  <c r="P374" i="8"/>
  <c r="F129" i="8"/>
  <c r="O420" i="8"/>
  <c r="M373" i="8"/>
  <c r="L128" i="8"/>
  <c r="M493" i="8"/>
  <c r="N494" i="8"/>
  <c r="M466" i="8"/>
  <c r="P403" i="8"/>
  <c r="C111" i="8"/>
  <c r="N530" i="8"/>
  <c r="D361" i="8"/>
  <c r="M528" i="8"/>
  <c r="B343" i="8"/>
  <c r="L343" i="8"/>
  <c r="Q388" i="8"/>
  <c r="P537" i="8"/>
  <c r="Q109" i="8"/>
  <c r="S109" i="8"/>
  <c r="P421" i="8"/>
  <c r="P386" i="8"/>
  <c r="O375" i="8"/>
  <c r="Q387" i="8"/>
  <c r="D325" i="8"/>
  <c r="N479" i="8"/>
  <c r="P474" i="8"/>
  <c r="O374" i="8"/>
  <c r="O367" i="8"/>
  <c r="M458" i="8"/>
  <c r="T458" i="8"/>
  <c r="M531" i="8"/>
  <c r="T531" i="8"/>
  <c r="M532" i="8"/>
  <c r="Q477" i="8"/>
  <c r="S477" i="8"/>
  <c r="P479" i="8"/>
  <c r="O462" i="8"/>
  <c r="P459" i="8"/>
  <c r="O477" i="8"/>
  <c r="L539" i="8"/>
  <c r="O407" i="8"/>
  <c r="N475" i="8"/>
  <c r="P458" i="8"/>
  <c r="N463" i="8"/>
  <c r="N376" i="8"/>
  <c r="N387" i="8"/>
  <c r="C57" i="8"/>
  <c r="Q423" i="8"/>
  <c r="Q460" i="8"/>
  <c r="N458" i="8"/>
  <c r="M483" i="8"/>
  <c r="M479" i="8"/>
  <c r="P463" i="8"/>
  <c r="O425" i="8"/>
  <c r="O410" i="8"/>
  <c r="O484" i="8"/>
  <c r="B20" i="8"/>
  <c r="N483" i="8"/>
  <c r="P475" i="8"/>
  <c r="P482" i="8"/>
  <c r="N391" i="8"/>
  <c r="P393" i="8"/>
  <c r="M420" i="8"/>
  <c r="T420" i="8"/>
  <c r="M426" i="8"/>
  <c r="O376" i="8"/>
  <c r="O370" i="8"/>
  <c r="D75" i="8"/>
  <c r="E395" i="8"/>
  <c r="O402" i="8"/>
  <c r="L146" i="8"/>
  <c r="Q369" i="8"/>
  <c r="Q424" i="8"/>
  <c r="Q367" i="8"/>
  <c r="C56" i="8"/>
  <c r="F343" i="8"/>
  <c r="Q370" i="8"/>
  <c r="Q455" i="8"/>
  <c r="S455" i="8"/>
  <c r="C361" i="8"/>
  <c r="N477" i="8"/>
  <c r="O474" i="8"/>
  <c r="P424" i="8"/>
  <c r="N371" i="8"/>
  <c r="P427" i="8"/>
  <c r="M410" i="8"/>
  <c r="M405" i="8"/>
  <c r="O392" i="8"/>
  <c r="L20" i="8"/>
  <c r="L56" i="8"/>
  <c r="P456" i="8"/>
  <c r="N448" i="8"/>
  <c r="N444" i="8"/>
  <c r="O445" i="8"/>
  <c r="M388" i="8"/>
  <c r="O430" i="8"/>
  <c r="N478" i="8"/>
  <c r="N481" i="8"/>
  <c r="M424" i="8"/>
  <c r="P428" i="8"/>
  <c r="C110" i="8"/>
  <c r="O441" i="8"/>
  <c r="M439" i="8"/>
  <c r="T439" i="8"/>
  <c r="P466" i="8"/>
  <c r="O448" i="8"/>
  <c r="O391" i="8"/>
  <c r="P483" i="8"/>
  <c r="M443" i="8"/>
  <c r="M440" i="8"/>
  <c r="T440" i="8"/>
  <c r="B539" i="8"/>
  <c r="P533" i="8"/>
  <c r="O538" i="8"/>
  <c r="O426" i="8"/>
  <c r="M460" i="8"/>
  <c r="E182" i="8"/>
  <c r="N439" i="8"/>
  <c r="M428" i="8"/>
  <c r="L74" i="8"/>
  <c r="O439" i="8"/>
  <c r="Q342" i="8"/>
  <c r="C344" i="8"/>
  <c r="C343" i="8"/>
  <c r="M342" i="8"/>
  <c r="P342" i="8"/>
  <c r="L38" i="8"/>
  <c r="O532" i="8"/>
  <c r="M533" i="8"/>
  <c r="N360" i="8"/>
  <c r="N529" i="8"/>
  <c r="N535" i="8"/>
  <c r="E361" i="8"/>
  <c r="O360" i="8"/>
  <c r="O535" i="8"/>
  <c r="D343" i="8"/>
  <c r="D344" i="8"/>
  <c r="E343" i="8"/>
  <c r="E344" i="8"/>
  <c r="N534" i="8"/>
  <c r="N342" i="8"/>
  <c r="O342" i="8"/>
  <c r="P360" i="8"/>
  <c r="Q360" i="8"/>
  <c r="O529" i="8"/>
  <c r="M360" i="8"/>
  <c r="F361" i="8"/>
  <c r="D326" i="8"/>
  <c r="Q475" i="8"/>
  <c r="F111" i="8"/>
  <c r="P109" i="8"/>
  <c r="M109" i="8"/>
  <c r="T109" i="8"/>
  <c r="B110" i="8"/>
  <c r="L110" i="8"/>
  <c r="F182" i="8"/>
  <c r="F110" i="8"/>
  <c r="P370" i="8"/>
  <c r="M465" i="8"/>
  <c r="N109" i="8"/>
  <c r="E110" i="8"/>
  <c r="E111" i="8"/>
  <c r="Q324" i="8"/>
  <c r="N394" i="8"/>
  <c r="S191" i="8"/>
  <c r="O109" i="8"/>
  <c r="C485" i="8"/>
  <c r="D110" i="8"/>
  <c r="D111" i="8"/>
  <c r="N447" i="8"/>
  <c r="N422" i="8"/>
  <c r="E218" i="8"/>
  <c r="O388" i="8"/>
  <c r="N384" i="8"/>
  <c r="F200" i="8"/>
  <c r="F377" i="8"/>
  <c r="M375" i="8"/>
  <c r="M367" i="8"/>
  <c r="M535" i="8"/>
  <c r="O458" i="8"/>
  <c r="P462" i="8"/>
  <c r="P425" i="8"/>
  <c r="M386" i="8"/>
  <c r="O463" i="8"/>
  <c r="M392" i="8"/>
  <c r="N430" i="8"/>
  <c r="P409" i="8"/>
  <c r="M423" i="8"/>
  <c r="N412" i="8"/>
  <c r="N407" i="8"/>
  <c r="N375" i="8"/>
  <c r="M462" i="8"/>
  <c r="O440" i="8"/>
  <c r="N127" i="8"/>
  <c r="M529" i="8"/>
  <c r="O482" i="8"/>
  <c r="P480" i="8"/>
  <c r="M484" i="8"/>
  <c r="P457" i="8"/>
  <c r="M476" i="8"/>
  <c r="M538" i="8"/>
  <c r="O534" i="8"/>
  <c r="O464" i="8"/>
  <c r="O412" i="8"/>
  <c r="P481" i="8"/>
  <c r="P394" i="8"/>
  <c r="N366" i="8"/>
  <c r="N374" i="8"/>
  <c r="M409" i="8"/>
  <c r="O475" i="8"/>
  <c r="M441" i="8"/>
  <c r="P484" i="8"/>
  <c r="M442" i="8"/>
  <c r="P530" i="8"/>
  <c r="N528" i="8"/>
  <c r="O428" i="8"/>
  <c r="M391" i="8"/>
  <c r="O533" i="8"/>
  <c r="P402" i="8"/>
  <c r="N438" i="8"/>
  <c r="P448" i="8"/>
  <c r="O366" i="8"/>
  <c r="P531" i="8"/>
  <c r="O181" i="8"/>
  <c r="O531" i="8"/>
  <c r="N536" i="8"/>
  <c r="N532" i="8"/>
  <c r="N181" i="8"/>
  <c r="N531" i="8"/>
  <c r="M536" i="8"/>
  <c r="M530" i="8"/>
  <c r="N163" i="8"/>
  <c r="M163" i="8"/>
  <c r="M165" i="8"/>
  <c r="P477" i="8"/>
  <c r="P478" i="8"/>
  <c r="O145" i="8"/>
  <c r="O480" i="8"/>
  <c r="N476" i="8"/>
  <c r="N482" i="8"/>
  <c r="M480" i="8"/>
  <c r="N456" i="8"/>
  <c r="O460" i="8"/>
  <c r="N457" i="8"/>
  <c r="N462" i="8"/>
  <c r="N461" i="8"/>
  <c r="N466" i="8"/>
  <c r="M457" i="8"/>
  <c r="T457" i="8"/>
  <c r="P446" i="8"/>
  <c r="N440" i="8"/>
  <c r="O444" i="8"/>
  <c r="M446" i="8"/>
  <c r="N441" i="8"/>
  <c r="P445" i="8"/>
  <c r="M445" i="8"/>
  <c r="N446" i="8"/>
  <c r="N442" i="8"/>
  <c r="O438" i="8"/>
  <c r="M448" i="8"/>
  <c r="O442" i="8"/>
  <c r="M444" i="8"/>
  <c r="M91" i="8"/>
  <c r="T91" i="8"/>
  <c r="P422" i="8"/>
  <c r="P430" i="8"/>
  <c r="N424" i="8"/>
  <c r="N428" i="8"/>
  <c r="N425" i="8"/>
  <c r="N420" i="8"/>
  <c r="M430" i="8"/>
  <c r="M421" i="8"/>
  <c r="T421" i="8"/>
  <c r="P406" i="8"/>
  <c r="M408" i="8"/>
  <c r="M404" i="8"/>
  <c r="T404" i="8"/>
  <c r="P411" i="8"/>
  <c r="N402" i="8"/>
  <c r="O55" i="8"/>
  <c r="P404" i="8"/>
  <c r="O404" i="8"/>
  <c r="P405" i="8"/>
  <c r="M412" i="8"/>
  <c r="M407" i="8"/>
  <c r="P410" i="8"/>
  <c r="P407" i="8"/>
  <c r="N404" i="8"/>
  <c r="M406" i="8"/>
  <c r="M403" i="8"/>
  <c r="M411" i="8"/>
  <c r="O390" i="8"/>
  <c r="M390" i="8"/>
  <c r="O385" i="8"/>
  <c r="O386" i="8"/>
  <c r="P390" i="8"/>
  <c r="P389" i="8"/>
  <c r="P385" i="8"/>
  <c r="N37" i="8"/>
  <c r="N390" i="8"/>
  <c r="M389" i="8"/>
  <c r="M37" i="8"/>
  <c r="M39" i="8"/>
  <c r="P375" i="8"/>
  <c r="N373" i="8"/>
  <c r="N19" i="8"/>
  <c r="O372" i="8"/>
  <c r="O371" i="8"/>
  <c r="P367" i="8"/>
  <c r="M19" i="8"/>
  <c r="M21" i="8"/>
  <c r="M368" i="8"/>
  <c r="T368" i="8"/>
  <c r="N368" i="8"/>
  <c r="P371" i="8"/>
  <c r="M366" i="8"/>
  <c r="T366" i="8"/>
  <c r="P372" i="8"/>
  <c r="O368" i="8"/>
  <c r="N370" i="8"/>
  <c r="M370" i="8"/>
  <c r="M374" i="8"/>
  <c r="Q529" i="8"/>
  <c r="B485" i="8"/>
  <c r="B307" i="8"/>
  <c r="F325" i="8"/>
  <c r="F326" i="8"/>
  <c r="C449" i="8"/>
  <c r="C271" i="8"/>
  <c r="C272" i="8"/>
  <c r="M365" i="8"/>
  <c r="M198" i="8"/>
  <c r="O324" i="8"/>
  <c r="L413" i="8"/>
  <c r="L235" i="8"/>
  <c r="Q385" i="8"/>
  <c r="S385" i="8"/>
  <c r="O383" i="8"/>
  <c r="O216" i="8"/>
  <c r="M455" i="8"/>
  <c r="T455" i="8"/>
  <c r="M288" i="8"/>
  <c r="T288" i="8"/>
  <c r="D431" i="8"/>
  <c r="D254" i="8"/>
  <c r="D253" i="8"/>
  <c r="F539" i="8"/>
  <c r="D485" i="8"/>
  <c r="D307" i="8"/>
  <c r="D308" i="8"/>
  <c r="P538" i="8"/>
  <c r="P534" i="8"/>
  <c r="E431" i="8"/>
  <c r="E253" i="8"/>
  <c r="E254" i="8"/>
  <c r="Q421" i="8"/>
  <c r="S421" i="8"/>
  <c r="Q401" i="8"/>
  <c r="Q234" i="8"/>
  <c r="P401" i="8"/>
  <c r="P234" i="8"/>
  <c r="Q383" i="8"/>
  <c r="S383" i="8"/>
  <c r="Q216" i="8"/>
  <c r="F217" i="8"/>
  <c r="F395" i="8"/>
  <c r="F218" i="8"/>
  <c r="F449" i="8"/>
  <c r="F271" i="8"/>
  <c r="F272" i="8"/>
  <c r="B449" i="8"/>
  <c r="B271" i="8"/>
  <c r="Q420" i="8"/>
  <c r="S420" i="8"/>
  <c r="M419" i="8"/>
  <c r="T419" i="8"/>
  <c r="M252" i="8"/>
  <c r="C431" i="8"/>
  <c r="C254" i="8"/>
  <c r="C253" i="8"/>
  <c r="D377" i="8"/>
  <c r="D200" i="8"/>
  <c r="D199" i="8"/>
  <c r="O365" i="8"/>
  <c r="O198" i="8"/>
  <c r="M181" i="8"/>
  <c r="M182" i="8"/>
  <c r="N252" i="8"/>
  <c r="Q402" i="8"/>
  <c r="S402" i="8"/>
  <c r="N145" i="8"/>
  <c r="M127" i="8"/>
  <c r="C164" i="8"/>
  <c r="C165" i="8"/>
  <c r="D92" i="8"/>
  <c r="D93" i="8"/>
  <c r="F56" i="8"/>
  <c r="F57" i="8"/>
  <c r="E38" i="8"/>
  <c r="E39" i="8"/>
  <c r="P145" i="8"/>
  <c r="C92" i="8"/>
  <c r="C93" i="8"/>
  <c r="F74" i="8"/>
  <c r="Q73" i="8"/>
  <c r="F75" i="8"/>
  <c r="E56" i="8"/>
  <c r="E57" i="8"/>
  <c r="P55" i="8"/>
  <c r="O163" i="8"/>
  <c r="E165" i="8"/>
  <c r="E164" i="8"/>
  <c r="P73" i="8"/>
  <c r="B92" i="8"/>
  <c r="C39" i="8"/>
  <c r="C38" i="8"/>
  <c r="N55" i="8"/>
  <c r="P37" i="8"/>
  <c r="P19" i="8"/>
  <c r="B325" i="8"/>
  <c r="E307" i="8"/>
  <c r="E485" i="8"/>
  <c r="E308" i="8"/>
  <c r="D467" i="8"/>
  <c r="D289" i="8"/>
  <c r="D290" i="8"/>
  <c r="L325" i="8"/>
  <c r="Q474" i="8"/>
  <c r="N324" i="8"/>
  <c r="L449" i="8"/>
  <c r="L271" i="8"/>
  <c r="P419" i="8"/>
  <c r="P252" i="8"/>
  <c r="D235" i="8"/>
  <c r="D413" i="8"/>
  <c r="D236" i="8"/>
  <c r="C395" i="8"/>
  <c r="C217" i="8"/>
  <c r="C218" i="8"/>
  <c r="B199" i="8"/>
  <c r="B377" i="8"/>
  <c r="E539" i="8"/>
  <c r="E271" i="8"/>
  <c r="O473" i="8"/>
  <c r="O306" i="8"/>
  <c r="N455" i="8"/>
  <c r="N288" i="8"/>
  <c r="Q368" i="8"/>
  <c r="S368" i="8"/>
  <c r="Q457" i="8"/>
  <c r="S457" i="8"/>
  <c r="N527" i="8"/>
  <c r="M437" i="8"/>
  <c r="M270" i="8"/>
  <c r="P324" i="8"/>
  <c r="C308" i="8"/>
  <c r="Q419" i="8"/>
  <c r="S419" i="8"/>
  <c r="Q252" i="8"/>
  <c r="N234" i="8"/>
  <c r="N401" i="8"/>
  <c r="Q270" i="8"/>
  <c r="B253" i="8"/>
  <c r="L217" i="8"/>
  <c r="L395" i="8"/>
  <c r="D164" i="8"/>
  <c r="D165" i="8"/>
  <c r="F431" i="8"/>
  <c r="F253" i="8"/>
  <c r="F254" i="8"/>
  <c r="Q404" i="8"/>
  <c r="S404" i="8"/>
  <c r="E217" i="8"/>
  <c r="P91" i="8"/>
  <c r="O73" i="8"/>
  <c r="O91" i="8"/>
  <c r="F165" i="8"/>
  <c r="F164" i="8"/>
  <c r="B164" i="8"/>
  <c r="D128" i="8"/>
  <c r="D129" i="8"/>
  <c r="D38" i="8"/>
  <c r="D39" i="8"/>
  <c r="D147" i="8"/>
  <c r="D146" i="8"/>
  <c r="F93" i="8"/>
  <c r="F92" i="8"/>
  <c r="Q91" i="8"/>
  <c r="S91" i="8"/>
  <c r="B128" i="8"/>
  <c r="B74" i="8"/>
  <c r="F20" i="8"/>
  <c r="F21" i="8"/>
  <c r="O19" i="8"/>
  <c r="C20" i="8"/>
  <c r="C21" i="8"/>
  <c r="B146" i="8"/>
  <c r="E21" i="8"/>
  <c r="E20" i="8"/>
  <c r="E92" i="8"/>
  <c r="D57" i="8"/>
  <c r="D56" i="8"/>
  <c r="F39" i="8"/>
  <c r="F38" i="8"/>
  <c r="D539" i="8"/>
  <c r="E290" i="8"/>
  <c r="E467" i="8"/>
  <c r="E289" i="8"/>
  <c r="P473" i="8"/>
  <c r="P306" i="8"/>
  <c r="Q473" i="8"/>
  <c r="Q306" i="8"/>
  <c r="O437" i="8"/>
  <c r="O270" i="8"/>
  <c r="E413" i="8"/>
  <c r="E236" i="8"/>
  <c r="E235" i="8"/>
  <c r="P527" i="8"/>
  <c r="D449" i="8"/>
  <c r="D272" i="8"/>
  <c r="D271" i="8"/>
  <c r="L253" i="8"/>
  <c r="L431" i="8"/>
  <c r="Q384" i="8"/>
  <c r="C377" i="8"/>
  <c r="C200" i="8"/>
  <c r="C199" i="8"/>
  <c r="Q476" i="8"/>
  <c r="C467" i="8"/>
  <c r="C289" i="8"/>
  <c r="C290" i="8"/>
  <c r="Q456" i="8"/>
  <c r="S456" i="8"/>
  <c r="N473" i="8"/>
  <c r="N306" i="8"/>
  <c r="P536" i="8"/>
  <c r="P532" i="8"/>
  <c r="E325" i="8"/>
  <c r="O455" i="8"/>
  <c r="O288" i="8"/>
  <c r="F413" i="8"/>
  <c r="F236" i="8"/>
  <c r="F235" i="8"/>
  <c r="P270" i="8"/>
  <c r="P216" i="8"/>
  <c r="O252" i="8"/>
  <c r="F199" i="8"/>
  <c r="Q288" i="8"/>
  <c r="R290" i="8"/>
  <c r="B413" i="8"/>
  <c r="B235" i="8"/>
  <c r="M401" i="8"/>
  <c r="M234" i="8"/>
  <c r="B395" i="8"/>
  <c r="B217" i="8"/>
  <c r="M383" i="8"/>
  <c r="T383" i="8"/>
  <c r="M216" i="8"/>
  <c r="E377" i="8"/>
  <c r="E199" i="8"/>
  <c r="E200" i="8"/>
  <c r="F146" i="8"/>
  <c r="Q145" i="8"/>
  <c r="F147" i="8"/>
  <c r="M145" i="8"/>
  <c r="Q55" i="8"/>
  <c r="C182" i="8"/>
  <c r="E147" i="8"/>
  <c r="E146" i="8"/>
  <c r="O127" i="8"/>
  <c r="C129" i="8"/>
  <c r="C128" i="8"/>
  <c r="E75" i="8"/>
  <c r="E74" i="8"/>
  <c r="E93" i="8"/>
  <c r="Q37" i="8"/>
  <c r="B38" i="8"/>
  <c r="C326" i="8"/>
  <c r="C325" i="8"/>
  <c r="C539" i="8"/>
  <c r="Q530" i="8"/>
  <c r="M324" i="8"/>
  <c r="M473" i="8"/>
  <c r="M306" i="8"/>
  <c r="B467" i="8"/>
  <c r="B289" i="8"/>
  <c r="P455" i="8"/>
  <c r="P288" i="8"/>
  <c r="N437" i="8"/>
  <c r="N270" i="8"/>
  <c r="D395" i="8"/>
  <c r="D218" i="8"/>
  <c r="D217" i="8"/>
  <c r="F485" i="8"/>
  <c r="F308" i="8"/>
  <c r="F307" i="8"/>
  <c r="O401" i="8"/>
  <c r="O234" i="8"/>
  <c r="Q386" i="8"/>
  <c r="N216" i="8"/>
  <c r="N383" i="8"/>
  <c r="Q365" i="8"/>
  <c r="Q198" i="8"/>
  <c r="M527" i="8"/>
  <c r="O527" i="8"/>
  <c r="C307" i="8"/>
  <c r="F467" i="8"/>
  <c r="F290" i="8"/>
  <c r="F289" i="8"/>
  <c r="L467" i="8"/>
  <c r="L289" i="8"/>
  <c r="Q458" i="8"/>
  <c r="S458" i="8"/>
  <c r="Q527" i="8"/>
  <c r="L485" i="8"/>
  <c r="L307" i="8"/>
  <c r="N365" i="8"/>
  <c r="N198" i="8"/>
  <c r="Q422" i="8"/>
  <c r="P365" i="8"/>
  <c r="P198" i="8"/>
  <c r="P181" i="8"/>
  <c r="C413" i="8"/>
  <c r="C235" i="8"/>
  <c r="C236" i="8"/>
  <c r="Q181" i="8"/>
  <c r="Q403" i="8"/>
  <c r="L377" i="8"/>
  <c r="L199" i="8"/>
  <c r="P163" i="8"/>
  <c r="E128" i="8"/>
  <c r="E129" i="8"/>
  <c r="P127" i="8"/>
  <c r="C74" i="8"/>
  <c r="C75" i="8"/>
  <c r="N73" i="8"/>
  <c r="M55" i="8"/>
  <c r="N91" i="8"/>
  <c r="M73" i="8"/>
  <c r="O37" i="8"/>
  <c r="F128" i="8"/>
  <c r="Q127" i="8"/>
  <c r="D21" i="8"/>
  <c r="D20" i="8"/>
  <c r="B56" i="8"/>
  <c r="D74" i="8"/>
  <c r="T37" i="8"/>
  <c r="S37" i="8"/>
  <c r="S55" i="8"/>
  <c r="T55" i="8"/>
  <c r="S459" i="8"/>
  <c r="T459" i="8"/>
  <c r="T405" i="8"/>
  <c r="S405" i="8"/>
  <c r="T401" i="8"/>
  <c r="S401" i="8"/>
  <c r="T437" i="8"/>
  <c r="S437" i="8"/>
  <c r="T473" i="8"/>
  <c r="S473" i="8"/>
  <c r="T441" i="8"/>
  <c r="S441" i="8"/>
  <c r="S288" i="8"/>
  <c r="T511" i="8"/>
  <c r="S511" i="8"/>
  <c r="S512" i="8"/>
  <c r="T512" i="8"/>
  <c r="T163" i="8"/>
  <c r="T528" i="8"/>
  <c r="S528" i="8"/>
  <c r="T386" i="8"/>
  <c r="S386" i="8"/>
  <c r="S423" i="8"/>
  <c r="T423" i="8"/>
  <c r="R235" i="8"/>
  <c r="S234" i="8"/>
  <c r="T234" i="8"/>
  <c r="R413" i="8"/>
  <c r="R236" i="8"/>
  <c r="R271" i="8"/>
  <c r="S270" i="8"/>
  <c r="R449" i="8"/>
  <c r="T270" i="8"/>
  <c r="R272" i="8"/>
  <c r="T530" i="8"/>
  <c r="S530" i="8"/>
  <c r="T403" i="8"/>
  <c r="S403" i="8"/>
  <c r="T494" i="8"/>
  <c r="S494" i="8"/>
  <c r="R199" i="8"/>
  <c r="S198" i="8"/>
  <c r="T198" i="8"/>
  <c r="R377" i="8"/>
  <c r="R200" i="8"/>
  <c r="T384" i="8"/>
  <c r="S384" i="8"/>
  <c r="T181" i="8"/>
  <c r="S181" i="8"/>
  <c r="T73" i="8"/>
  <c r="S73" i="8"/>
  <c r="T252" i="8"/>
  <c r="S252" i="8"/>
  <c r="R431" i="8"/>
  <c r="R254" i="8"/>
  <c r="R253" i="8"/>
  <c r="T475" i="8"/>
  <c r="S475" i="8"/>
  <c r="T367" i="8"/>
  <c r="S367" i="8"/>
  <c r="S493" i="8"/>
  <c r="T493" i="8"/>
  <c r="T216" i="8"/>
  <c r="S216" i="8"/>
  <c r="R395" i="8"/>
  <c r="R217" i="8"/>
  <c r="R218" i="8"/>
  <c r="T509" i="8"/>
  <c r="S509" i="8"/>
  <c r="R361" i="8"/>
  <c r="T360" i="8"/>
  <c r="S360" i="8"/>
  <c r="R539" i="8"/>
  <c r="S387" i="8"/>
  <c r="T387" i="8"/>
  <c r="T369" i="8"/>
  <c r="S369" i="8"/>
  <c r="S491" i="8"/>
  <c r="T491" i="8"/>
  <c r="R289" i="8"/>
  <c r="T365" i="8"/>
  <c r="S365" i="8"/>
  <c r="T145" i="8"/>
  <c r="S145" i="8"/>
  <c r="S127" i="8"/>
  <c r="T127" i="8"/>
  <c r="T422" i="8"/>
  <c r="S422" i="8"/>
  <c r="S476" i="8"/>
  <c r="T476" i="8"/>
  <c r="T492" i="8"/>
  <c r="S492" i="8"/>
  <c r="S342" i="8"/>
  <c r="T342" i="8"/>
  <c r="R343" i="8"/>
  <c r="R521" i="8"/>
  <c r="R344" i="8"/>
  <c r="S510" i="8"/>
  <c r="T510" i="8"/>
  <c r="S527" i="8"/>
  <c r="T527" i="8"/>
  <c r="S306" i="8"/>
  <c r="T306" i="8"/>
  <c r="R485" i="8"/>
  <c r="R308" i="8"/>
  <c r="R307" i="8"/>
  <c r="S474" i="8"/>
  <c r="T474" i="8"/>
  <c r="R325" i="8"/>
  <c r="T324" i="8"/>
  <c r="S324" i="8"/>
  <c r="R503" i="8"/>
  <c r="R326" i="8"/>
  <c r="S529" i="8"/>
  <c r="T529" i="8"/>
  <c r="R57" i="8"/>
  <c r="R56" i="8"/>
  <c r="R182" i="8"/>
  <c r="R92" i="8"/>
  <c r="R110" i="8"/>
  <c r="M93" i="8"/>
  <c r="M361" i="8"/>
  <c r="R111" i="8"/>
  <c r="R129" i="8"/>
  <c r="R128" i="8"/>
  <c r="R93" i="8"/>
  <c r="M111" i="8"/>
  <c r="R39" i="8"/>
  <c r="R38" i="8"/>
  <c r="R147" i="8"/>
  <c r="R146" i="8"/>
  <c r="R164" i="8"/>
  <c r="R75" i="8"/>
  <c r="R74" i="8"/>
  <c r="T19" i="8"/>
  <c r="R20" i="8"/>
  <c r="F486" i="8"/>
  <c r="G378" i="8"/>
  <c r="G379" i="8"/>
  <c r="G414" i="8"/>
  <c r="G415" i="8"/>
  <c r="G396" i="8"/>
  <c r="G397" i="8"/>
  <c r="G523" i="8"/>
  <c r="G522" i="8"/>
  <c r="G468" i="8"/>
  <c r="G469" i="8"/>
  <c r="G486" i="8"/>
  <c r="G487" i="8"/>
  <c r="G432" i="8"/>
  <c r="G433" i="8"/>
  <c r="G504" i="8"/>
  <c r="G505" i="8"/>
  <c r="G450" i="8"/>
  <c r="G451" i="8"/>
  <c r="G540" i="8"/>
  <c r="F432" i="8"/>
  <c r="F414" i="8"/>
  <c r="L486" i="8"/>
  <c r="L432" i="8"/>
  <c r="L378" i="8"/>
  <c r="L468" i="8"/>
  <c r="L396" i="8"/>
  <c r="L414" i="8"/>
  <c r="L450" i="8"/>
  <c r="D523" i="8"/>
  <c r="E378" i="8"/>
  <c r="B468" i="8"/>
  <c r="B396" i="8"/>
  <c r="B414" i="8"/>
  <c r="B450" i="8"/>
  <c r="C540" i="8"/>
  <c r="F396" i="8"/>
  <c r="B378" i="8"/>
  <c r="B486" i="8"/>
  <c r="C505" i="8"/>
  <c r="C523" i="8"/>
  <c r="P503" i="8"/>
  <c r="Q343" i="8"/>
  <c r="Q110" i="8"/>
  <c r="M503" i="8"/>
  <c r="Q111" i="8"/>
  <c r="P182" i="8"/>
  <c r="D450" i="8"/>
  <c r="E414" i="8"/>
  <c r="F450" i="8"/>
  <c r="O56" i="8"/>
  <c r="O503" i="8"/>
  <c r="D414" i="8"/>
  <c r="C450" i="8"/>
  <c r="O361" i="8"/>
  <c r="E504" i="8"/>
  <c r="B432" i="8"/>
  <c r="E522" i="8"/>
  <c r="F504" i="8"/>
  <c r="E397" i="8"/>
  <c r="D396" i="8"/>
  <c r="C432" i="8"/>
  <c r="D486" i="8"/>
  <c r="D432" i="8"/>
  <c r="C486" i="8"/>
  <c r="E396" i="8"/>
  <c r="L504" i="8"/>
  <c r="B504" i="8"/>
  <c r="E450" i="8"/>
  <c r="C414" i="8"/>
  <c r="C396" i="8"/>
  <c r="E486" i="8"/>
  <c r="D378" i="8"/>
  <c r="E432" i="8"/>
  <c r="N165" i="8"/>
  <c r="F379" i="8"/>
  <c r="F378" i="8"/>
  <c r="D504" i="8"/>
  <c r="B522" i="8"/>
  <c r="L522" i="8"/>
  <c r="D522" i="8"/>
  <c r="C504" i="8"/>
  <c r="C378" i="8"/>
  <c r="F522" i="8"/>
  <c r="C522" i="8"/>
  <c r="E523" i="8"/>
  <c r="F523" i="8"/>
  <c r="N503" i="8"/>
  <c r="P521" i="8"/>
  <c r="O521" i="8"/>
  <c r="N521" i="8"/>
  <c r="M521" i="8"/>
  <c r="O146" i="8"/>
  <c r="P361" i="8"/>
  <c r="P344" i="8"/>
  <c r="Q503" i="8"/>
  <c r="M344" i="8"/>
  <c r="E505" i="8"/>
  <c r="F505" i="8"/>
  <c r="D505" i="8"/>
  <c r="Q344" i="8"/>
  <c r="P343" i="8"/>
  <c r="N343" i="8"/>
  <c r="N344" i="8"/>
  <c r="M343" i="8"/>
  <c r="O344" i="8"/>
  <c r="O343" i="8"/>
  <c r="Q361" i="8"/>
  <c r="N361" i="8"/>
  <c r="C487" i="8"/>
  <c r="M110" i="8"/>
  <c r="N21" i="8"/>
  <c r="O111" i="8"/>
  <c r="O110" i="8"/>
  <c r="N110" i="8"/>
  <c r="N111" i="8"/>
  <c r="P110" i="8"/>
  <c r="P111" i="8"/>
  <c r="N164" i="8"/>
  <c r="Q163" i="8"/>
  <c r="R165" i="8"/>
  <c r="Q19" i="8"/>
  <c r="R21" i="8"/>
  <c r="N128" i="8"/>
  <c r="N38" i="8"/>
  <c r="O182" i="8"/>
  <c r="M38" i="8"/>
  <c r="N39" i="8"/>
  <c r="N20" i="8"/>
  <c r="Q92" i="8"/>
  <c r="Q93" i="8"/>
  <c r="O39" i="8"/>
  <c r="O38" i="8"/>
  <c r="P377" i="8"/>
  <c r="P200" i="8"/>
  <c r="P199" i="8"/>
  <c r="N395" i="8"/>
  <c r="N218" i="8"/>
  <c r="N217" i="8"/>
  <c r="O413" i="8"/>
  <c r="O236" i="8"/>
  <c r="O235" i="8"/>
  <c r="F487" i="8"/>
  <c r="M326" i="8"/>
  <c r="M325" i="8"/>
  <c r="Q39" i="8"/>
  <c r="Q38" i="8"/>
  <c r="O129" i="8"/>
  <c r="O128" i="8"/>
  <c r="E379" i="8"/>
  <c r="O431" i="8"/>
  <c r="O253" i="8"/>
  <c r="O254" i="8"/>
  <c r="P395" i="8"/>
  <c r="P217" i="8"/>
  <c r="P218" i="8"/>
  <c r="C379" i="8"/>
  <c r="D451" i="8"/>
  <c r="P485" i="8"/>
  <c r="P308" i="8"/>
  <c r="P307" i="8"/>
  <c r="D540" i="8"/>
  <c r="P93" i="8"/>
  <c r="P92" i="8"/>
  <c r="Q449" i="8"/>
  <c r="Q271" i="8"/>
  <c r="Q272" i="8"/>
  <c r="N413" i="8"/>
  <c r="N236" i="8"/>
  <c r="N235" i="8"/>
  <c r="N539" i="8"/>
  <c r="O485" i="8"/>
  <c r="O308" i="8"/>
  <c r="O307" i="8"/>
  <c r="D415" i="8"/>
  <c r="E487" i="8"/>
  <c r="P20" i="8"/>
  <c r="P21" i="8"/>
  <c r="M129" i="8"/>
  <c r="M128" i="8"/>
  <c r="C433" i="8"/>
  <c r="F397" i="8"/>
  <c r="Q395" i="8"/>
  <c r="Q217" i="8"/>
  <c r="Q218" i="8"/>
  <c r="D433" i="8"/>
  <c r="N129" i="8"/>
  <c r="M75" i="8"/>
  <c r="M74" i="8"/>
  <c r="M57" i="8"/>
  <c r="M56" i="8"/>
  <c r="P129" i="8"/>
  <c r="P128" i="8"/>
  <c r="P165" i="8"/>
  <c r="P164" i="8"/>
  <c r="C415" i="8"/>
  <c r="N377" i="8"/>
  <c r="N200" i="8"/>
  <c r="N199" i="8"/>
  <c r="Q539" i="8"/>
  <c r="M539" i="8"/>
  <c r="P467" i="8"/>
  <c r="P290" i="8"/>
  <c r="P289" i="8"/>
  <c r="Q129" i="8"/>
  <c r="Q128" i="8"/>
  <c r="M146" i="8"/>
  <c r="M147" i="8"/>
  <c r="M395" i="8"/>
  <c r="M218" i="8"/>
  <c r="M217" i="8"/>
  <c r="M413" i="8"/>
  <c r="M235" i="8"/>
  <c r="M236" i="8"/>
  <c r="Q467" i="8"/>
  <c r="S467" i="8"/>
  <c r="Q289" i="8"/>
  <c r="Q290" i="8"/>
  <c r="P539" i="8"/>
  <c r="E415" i="8"/>
  <c r="O93" i="8"/>
  <c r="O92" i="8"/>
  <c r="P326" i="8"/>
  <c r="P325" i="8"/>
  <c r="E540" i="8"/>
  <c r="P39" i="8"/>
  <c r="P38" i="8"/>
  <c r="O164" i="8"/>
  <c r="O165" i="8"/>
  <c r="P147" i="8"/>
  <c r="P146" i="8"/>
  <c r="N147" i="8"/>
  <c r="N146" i="8"/>
  <c r="N431" i="8"/>
  <c r="N254" i="8"/>
  <c r="N253" i="8"/>
  <c r="D379" i="8"/>
  <c r="M431" i="8"/>
  <c r="M254" i="8"/>
  <c r="M253" i="8"/>
  <c r="E433" i="8"/>
  <c r="F540" i="8"/>
  <c r="M467" i="8"/>
  <c r="T467" i="8"/>
  <c r="M289" i="8"/>
  <c r="M290" i="8"/>
  <c r="Q326" i="8"/>
  <c r="N182" i="8"/>
  <c r="M92" i="8"/>
  <c r="N93" i="8"/>
  <c r="N92" i="8"/>
  <c r="N75" i="8"/>
  <c r="N74" i="8"/>
  <c r="Q182" i="8"/>
  <c r="D397" i="8"/>
  <c r="M485" i="8"/>
  <c r="M308" i="8"/>
  <c r="M307" i="8"/>
  <c r="Q75" i="8"/>
  <c r="Q74" i="8"/>
  <c r="P449" i="8"/>
  <c r="P271" i="8"/>
  <c r="P272" i="8"/>
  <c r="F415" i="8"/>
  <c r="N485" i="8"/>
  <c r="N307" i="8"/>
  <c r="N308" i="8"/>
  <c r="C469" i="8"/>
  <c r="C468" i="8"/>
  <c r="O449" i="8"/>
  <c r="O272" i="8"/>
  <c r="O271" i="8"/>
  <c r="Q485" i="8"/>
  <c r="Q308" i="8"/>
  <c r="Q307" i="8"/>
  <c r="E468" i="8"/>
  <c r="E469" i="8"/>
  <c r="Q146" i="8"/>
  <c r="Q147" i="8"/>
  <c r="F433" i="8"/>
  <c r="M449" i="8"/>
  <c r="M272" i="8"/>
  <c r="M271" i="8"/>
  <c r="E451" i="8"/>
  <c r="N467" i="8"/>
  <c r="N290" i="8"/>
  <c r="N289" i="8"/>
  <c r="C397" i="8"/>
  <c r="P431" i="8"/>
  <c r="P253" i="8"/>
  <c r="P254" i="8"/>
  <c r="N326" i="8"/>
  <c r="N325" i="8"/>
  <c r="D469" i="8"/>
  <c r="D468" i="8"/>
  <c r="N57" i="8"/>
  <c r="N56" i="8"/>
  <c r="P74" i="8"/>
  <c r="P75" i="8"/>
  <c r="P57" i="8"/>
  <c r="P56" i="8"/>
  <c r="F451" i="8"/>
  <c r="P413" i="8"/>
  <c r="P236" i="8"/>
  <c r="P235" i="8"/>
  <c r="Q413" i="8"/>
  <c r="Q235" i="8"/>
  <c r="Q236" i="8"/>
  <c r="O325" i="8"/>
  <c r="O326" i="8"/>
  <c r="O57" i="8"/>
  <c r="M20" i="8"/>
  <c r="F468" i="8"/>
  <c r="F469" i="8"/>
  <c r="O539" i="8"/>
  <c r="Q200" i="8"/>
  <c r="Q199" i="8"/>
  <c r="N449" i="8"/>
  <c r="N272" i="8"/>
  <c r="N271" i="8"/>
  <c r="Q57" i="8"/>
  <c r="Q56" i="8"/>
  <c r="O467" i="8"/>
  <c r="O290" i="8"/>
  <c r="O289" i="8"/>
  <c r="O21" i="8"/>
  <c r="O20" i="8"/>
  <c r="O75" i="8"/>
  <c r="O74" i="8"/>
  <c r="Q254" i="8"/>
  <c r="Q253" i="8"/>
  <c r="Q431" i="8"/>
  <c r="O199" i="8"/>
  <c r="O377" i="8"/>
  <c r="O200" i="8"/>
  <c r="D487" i="8"/>
  <c r="O395" i="8"/>
  <c r="O218" i="8"/>
  <c r="O217" i="8"/>
  <c r="M377" i="8"/>
  <c r="M200" i="8"/>
  <c r="M199" i="8"/>
  <c r="C451" i="8"/>
  <c r="Q325" i="8"/>
  <c r="O147" i="8"/>
  <c r="M164" i="8"/>
  <c r="N378" i="8"/>
  <c r="P450" i="8"/>
  <c r="R469" i="8"/>
  <c r="R432" i="8"/>
  <c r="T431" i="8"/>
  <c r="S431" i="8"/>
  <c r="R433" i="8"/>
  <c r="S539" i="8"/>
  <c r="T539" i="8"/>
  <c r="R396" i="8"/>
  <c r="T395" i="8"/>
  <c r="S395" i="8"/>
  <c r="R397" i="8"/>
  <c r="S163" i="8"/>
  <c r="R504" i="8"/>
  <c r="S503" i="8"/>
  <c r="T503" i="8"/>
  <c r="R505" i="8"/>
  <c r="R486" i="8"/>
  <c r="T485" i="8"/>
  <c r="S485" i="8"/>
  <c r="R487" i="8"/>
  <c r="R522" i="8"/>
  <c r="T521" i="8"/>
  <c r="R378" i="8"/>
  <c r="T377" i="8"/>
  <c r="R450" i="8"/>
  <c r="S449" i="8"/>
  <c r="T449" i="8"/>
  <c r="R451" i="8"/>
  <c r="R414" i="8"/>
  <c r="S413" i="8"/>
  <c r="T413" i="8"/>
  <c r="R415" i="8"/>
  <c r="R468" i="8"/>
  <c r="M505" i="8"/>
  <c r="S19" i="8"/>
  <c r="M486" i="8"/>
  <c r="M540" i="8"/>
  <c r="Q164" i="8"/>
  <c r="Q414" i="8"/>
  <c r="P414" i="8"/>
  <c r="P432" i="8"/>
  <c r="M450" i="8"/>
  <c r="N486" i="8"/>
  <c r="N432" i="8"/>
  <c r="N450" i="8"/>
  <c r="M378" i="8"/>
  <c r="P504" i="8"/>
  <c r="N505" i="8"/>
  <c r="O504" i="8"/>
  <c r="O396" i="8"/>
  <c r="M414" i="8"/>
  <c r="Q432" i="8"/>
  <c r="Q396" i="8"/>
  <c r="Q450" i="8"/>
  <c r="Q486" i="8"/>
  <c r="O378" i="8"/>
  <c r="O450" i="8"/>
  <c r="O486" i="8"/>
  <c r="P396" i="8"/>
  <c r="Q504" i="8"/>
  <c r="M522" i="8"/>
  <c r="O522" i="8"/>
  <c r="M504" i="8"/>
  <c r="N396" i="8"/>
  <c r="N522" i="8"/>
  <c r="P522" i="8"/>
  <c r="M432" i="8"/>
  <c r="M396" i="8"/>
  <c r="N414" i="8"/>
  <c r="O414" i="8"/>
  <c r="P378" i="8"/>
  <c r="P486" i="8"/>
  <c r="O432" i="8"/>
  <c r="N504" i="8"/>
  <c r="N523" i="8"/>
  <c r="P523" i="8"/>
  <c r="Q521" i="8"/>
  <c r="Q522" i="8"/>
  <c r="M523" i="8"/>
  <c r="O523" i="8"/>
  <c r="Q165" i="8"/>
  <c r="P505" i="8"/>
  <c r="O505" i="8"/>
  <c r="Q20" i="8"/>
  <c r="Q377" i="8"/>
  <c r="S377" i="8"/>
  <c r="Q21" i="8"/>
  <c r="O540" i="8"/>
  <c r="P415" i="8"/>
  <c r="Q487" i="8"/>
  <c r="N487" i="8"/>
  <c r="P540" i="8"/>
  <c r="P469" i="8"/>
  <c r="P468" i="8"/>
  <c r="N379" i="8"/>
  <c r="Q397" i="8"/>
  <c r="N415" i="8"/>
  <c r="P397" i="8"/>
  <c r="N397" i="8"/>
  <c r="O379" i="8"/>
  <c r="Q415" i="8"/>
  <c r="M451" i="8"/>
  <c r="M487" i="8"/>
  <c r="M433" i="8"/>
  <c r="M397" i="8"/>
  <c r="Q540" i="8"/>
  <c r="O487" i="8"/>
  <c r="Q451" i="8"/>
  <c r="P487" i="8"/>
  <c r="O415" i="8"/>
  <c r="P379" i="8"/>
  <c r="M379" i="8"/>
  <c r="P433" i="8"/>
  <c r="P451" i="8"/>
  <c r="N433" i="8"/>
  <c r="M415" i="8"/>
  <c r="O397" i="8"/>
  <c r="Q433" i="8"/>
  <c r="O468" i="8"/>
  <c r="O469" i="8"/>
  <c r="N451" i="8"/>
  <c r="N469" i="8"/>
  <c r="N468" i="8"/>
  <c r="O451" i="8"/>
  <c r="M469" i="8"/>
  <c r="M468" i="8"/>
  <c r="Q469" i="8"/>
  <c r="Q468" i="8"/>
  <c r="N540" i="8"/>
  <c r="O433" i="8"/>
  <c r="R523" i="8"/>
  <c r="S521" i="8"/>
  <c r="R379" i="8"/>
  <c r="Q378" i="8"/>
  <c r="Q523" i="8"/>
  <c r="Q505" i="8"/>
  <c r="Q379" i="8"/>
  <c r="M472" i="7"/>
  <c r="N472" i="7"/>
  <c r="O472" i="7"/>
  <c r="P472" i="7"/>
  <c r="Q472" i="7"/>
  <c r="C472" i="7"/>
  <c r="D472" i="7"/>
  <c r="E472" i="7"/>
  <c r="F472" i="7"/>
  <c r="G472" i="7"/>
  <c r="M454" i="7"/>
  <c r="N454" i="7"/>
  <c r="O454" i="7"/>
  <c r="P454" i="7"/>
  <c r="Q454" i="7"/>
  <c r="C454" i="7"/>
  <c r="D454" i="7"/>
  <c r="E454" i="7"/>
  <c r="F454" i="7"/>
  <c r="G454" i="7"/>
  <c r="M436" i="7"/>
  <c r="N436" i="7"/>
  <c r="O436" i="7"/>
  <c r="P436" i="7"/>
  <c r="Q436" i="7"/>
  <c r="C436" i="7"/>
  <c r="D436" i="7"/>
  <c r="E436" i="7"/>
  <c r="F436" i="7"/>
  <c r="G436" i="7"/>
  <c r="M418" i="7"/>
  <c r="N418" i="7"/>
  <c r="O418" i="7"/>
  <c r="P418" i="7"/>
  <c r="Q418" i="7"/>
  <c r="C418" i="7"/>
  <c r="D418" i="7"/>
  <c r="E418" i="7"/>
  <c r="F418" i="7"/>
  <c r="G418" i="7"/>
  <c r="M400" i="7"/>
  <c r="N400" i="7"/>
  <c r="O400" i="7"/>
  <c r="P400" i="7"/>
  <c r="Q400" i="7"/>
  <c r="C400" i="7"/>
  <c r="D400" i="7"/>
  <c r="E400" i="7"/>
  <c r="F400" i="7"/>
  <c r="G400" i="7"/>
  <c r="M382" i="7"/>
  <c r="N382" i="7"/>
  <c r="O382" i="7"/>
  <c r="P382" i="7"/>
  <c r="Q382" i="7"/>
  <c r="C382" i="7"/>
  <c r="D382" i="7"/>
  <c r="E382" i="7"/>
  <c r="F382" i="7"/>
  <c r="G382" i="7"/>
  <c r="M364" i="7"/>
  <c r="N364" i="7"/>
  <c r="O364" i="7"/>
  <c r="P364" i="7"/>
  <c r="Q364" i="7"/>
  <c r="C364" i="7"/>
  <c r="D364" i="7"/>
  <c r="E364" i="7"/>
  <c r="F364" i="7"/>
  <c r="G364" i="7"/>
  <c r="M346" i="7"/>
  <c r="N346" i="7"/>
  <c r="O346" i="7"/>
  <c r="P346" i="7"/>
  <c r="Q346" i="7"/>
  <c r="C346" i="7"/>
  <c r="D346" i="7"/>
  <c r="E346" i="7"/>
  <c r="F346" i="7"/>
  <c r="G346" i="7"/>
  <c r="M328" i="7"/>
  <c r="N328" i="7"/>
  <c r="O328" i="7"/>
  <c r="P328" i="7"/>
  <c r="Q328" i="7"/>
  <c r="C328" i="7"/>
  <c r="D328" i="7"/>
  <c r="E328" i="7"/>
  <c r="F328" i="7"/>
  <c r="G328" i="7"/>
  <c r="L323" i="7"/>
  <c r="L322" i="7"/>
  <c r="L321" i="7"/>
  <c r="L320" i="7"/>
  <c r="L319" i="7"/>
  <c r="L318" i="7"/>
  <c r="L317" i="7"/>
  <c r="L316" i="7"/>
  <c r="L315" i="7"/>
  <c r="L314" i="7"/>
  <c r="L313" i="7"/>
  <c r="L312" i="7"/>
  <c r="F323" i="7"/>
  <c r="E323" i="7"/>
  <c r="D323" i="7"/>
  <c r="C323" i="7"/>
  <c r="B323" i="7"/>
  <c r="F322" i="7"/>
  <c r="E322" i="7"/>
  <c r="D322" i="7"/>
  <c r="C322" i="7"/>
  <c r="B322" i="7"/>
  <c r="F321" i="7"/>
  <c r="E321" i="7"/>
  <c r="D321" i="7"/>
  <c r="C321" i="7"/>
  <c r="B321" i="7"/>
  <c r="F320" i="7"/>
  <c r="E320" i="7"/>
  <c r="D320" i="7"/>
  <c r="C320" i="7"/>
  <c r="B320" i="7"/>
  <c r="F319" i="7"/>
  <c r="E319" i="7"/>
  <c r="D319" i="7"/>
  <c r="C319" i="7"/>
  <c r="B319" i="7"/>
  <c r="F318" i="7"/>
  <c r="E318" i="7"/>
  <c r="D318" i="7"/>
  <c r="C318" i="7"/>
  <c r="B318" i="7"/>
  <c r="F317" i="7"/>
  <c r="E317" i="7"/>
  <c r="D317" i="7"/>
  <c r="C317" i="7"/>
  <c r="B317" i="7"/>
  <c r="F316" i="7"/>
  <c r="E316" i="7"/>
  <c r="D316" i="7"/>
  <c r="C316" i="7"/>
  <c r="B316" i="7"/>
  <c r="G315" i="7"/>
  <c r="F315" i="7"/>
  <c r="E315" i="7"/>
  <c r="D315" i="7"/>
  <c r="C315" i="7"/>
  <c r="B315" i="7"/>
  <c r="G314" i="7"/>
  <c r="F314" i="7"/>
  <c r="E314" i="7"/>
  <c r="D314" i="7"/>
  <c r="C314" i="7"/>
  <c r="B314" i="7"/>
  <c r="G313" i="7"/>
  <c r="R312" i="7"/>
  <c r="F313" i="7"/>
  <c r="E313" i="7"/>
  <c r="D313" i="7"/>
  <c r="C313" i="7"/>
  <c r="B313" i="7"/>
  <c r="G312" i="7"/>
  <c r="F312" i="7"/>
  <c r="E312" i="7"/>
  <c r="D312" i="7"/>
  <c r="C312" i="7"/>
  <c r="B312" i="7"/>
  <c r="L305" i="7"/>
  <c r="L304" i="7"/>
  <c r="L303" i="7"/>
  <c r="L302" i="7"/>
  <c r="L301" i="7"/>
  <c r="L300" i="7"/>
  <c r="L299" i="7"/>
  <c r="L298" i="7"/>
  <c r="L297" i="7"/>
  <c r="L296" i="7"/>
  <c r="L295" i="7"/>
  <c r="L294" i="7"/>
  <c r="F305" i="7"/>
  <c r="E305" i="7"/>
  <c r="D305" i="7"/>
  <c r="C305" i="7"/>
  <c r="B305" i="7"/>
  <c r="F304" i="7"/>
  <c r="E304" i="7"/>
  <c r="D304" i="7"/>
  <c r="C304" i="7"/>
  <c r="B304" i="7"/>
  <c r="F303" i="7"/>
  <c r="E303" i="7"/>
  <c r="D303" i="7"/>
  <c r="C303" i="7"/>
  <c r="B303" i="7"/>
  <c r="F302" i="7"/>
  <c r="E302" i="7"/>
  <c r="D302" i="7"/>
  <c r="C302" i="7"/>
  <c r="B302" i="7"/>
  <c r="F301" i="7"/>
  <c r="E301" i="7"/>
  <c r="D301" i="7"/>
  <c r="C301" i="7"/>
  <c r="B301" i="7"/>
  <c r="F300" i="7"/>
  <c r="E300" i="7"/>
  <c r="D300" i="7"/>
  <c r="C300" i="7"/>
  <c r="B300" i="7"/>
  <c r="F299" i="7"/>
  <c r="E299" i="7"/>
  <c r="D299" i="7"/>
  <c r="C299" i="7"/>
  <c r="B299" i="7"/>
  <c r="F298" i="7"/>
  <c r="E298" i="7"/>
  <c r="D298" i="7"/>
  <c r="C298" i="7"/>
  <c r="B298" i="7"/>
  <c r="G297" i="7"/>
  <c r="F297" i="7"/>
  <c r="E297" i="7"/>
  <c r="D297" i="7"/>
  <c r="C297" i="7"/>
  <c r="B297" i="7"/>
  <c r="G296" i="7"/>
  <c r="F296" i="7"/>
  <c r="E296" i="7"/>
  <c r="D296" i="7"/>
  <c r="C296" i="7"/>
  <c r="B296" i="7"/>
  <c r="G295" i="7"/>
  <c r="R294" i="7"/>
  <c r="F295" i="7"/>
  <c r="E295" i="7"/>
  <c r="D295" i="7"/>
  <c r="C295" i="7"/>
  <c r="B295" i="7"/>
  <c r="G294" i="7"/>
  <c r="F294" i="7"/>
  <c r="E294" i="7"/>
  <c r="D294" i="7"/>
  <c r="C294" i="7"/>
  <c r="B294" i="7"/>
  <c r="L287" i="7"/>
  <c r="L286" i="7"/>
  <c r="L285" i="7"/>
  <c r="L284" i="7"/>
  <c r="L283" i="7"/>
  <c r="L282" i="7"/>
  <c r="L281" i="7"/>
  <c r="L280" i="7"/>
  <c r="L279" i="7"/>
  <c r="L278" i="7"/>
  <c r="L277" i="7"/>
  <c r="L276" i="7"/>
  <c r="F287" i="7"/>
  <c r="E287" i="7"/>
  <c r="D287" i="7"/>
  <c r="C287" i="7"/>
  <c r="B287" i="7"/>
  <c r="F286" i="7"/>
  <c r="E286" i="7"/>
  <c r="D286" i="7"/>
  <c r="C286" i="7"/>
  <c r="B286" i="7"/>
  <c r="F285" i="7"/>
  <c r="E285" i="7"/>
  <c r="D285" i="7"/>
  <c r="C285" i="7"/>
  <c r="B285" i="7"/>
  <c r="F284" i="7"/>
  <c r="E284" i="7"/>
  <c r="D284" i="7"/>
  <c r="C284" i="7"/>
  <c r="B284" i="7"/>
  <c r="F283" i="7"/>
  <c r="E283" i="7"/>
  <c r="D283" i="7"/>
  <c r="C283" i="7"/>
  <c r="B283" i="7"/>
  <c r="F282" i="7"/>
  <c r="E282" i="7"/>
  <c r="D282" i="7"/>
  <c r="C282" i="7"/>
  <c r="B282" i="7"/>
  <c r="F281" i="7"/>
  <c r="E281" i="7"/>
  <c r="D281" i="7"/>
  <c r="C281" i="7"/>
  <c r="B281" i="7"/>
  <c r="F280" i="7"/>
  <c r="E280" i="7"/>
  <c r="D280" i="7"/>
  <c r="C280" i="7"/>
  <c r="B280" i="7"/>
  <c r="G279" i="7"/>
  <c r="F279" i="7"/>
  <c r="E279" i="7"/>
  <c r="D279" i="7"/>
  <c r="C279" i="7"/>
  <c r="B279" i="7"/>
  <c r="G278" i="7"/>
  <c r="F278" i="7"/>
  <c r="E278" i="7"/>
  <c r="D278" i="7"/>
  <c r="C278" i="7"/>
  <c r="B278" i="7"/>
  <c r="G277" i="7"/>
  <c r="R276" i="7"/>
  <c r="F277" i="7"/>
  <c r="E277" i="7"/>
  <c r="D277" i="7"/>
  <c r="C277" i="7"/>
  <c r="B277" i="7"/>
  <c r="G276" i="7"/>
  <c r="F276" i="7"/>
  <c r="E276" i="7"/>
  <c r="D276" i="7"/>
  <c r="C276" i="7"/>
  <c r="B276" i="7"/>
  <c r="L269" i="7"/>
  <c r="L268" i="7"/>
  <c r="L267" i="7"/>
  <c r="L266" i="7"/>
  <c r="L265" i="7"/>
  <c r="L264" i="7"/>
  <c r="L263" i="7"/>
  <c r="L262" i="7"/>
  <c r="L261" i="7"/>
  <c r="L260" i="7"/>
  <c r="L259" i="7"/>
  <c r="L258" i="7"/>
  <c r="F269" i="7"/>
  <c r="T107" i="11"/>
  <c r="E269" i="7"/>
  <c r="D269" i="7"/>
  <c r="C269" i="7"/>
  <c r="B269" i="7"/>
  <c r="F268" i="7"/>
  <c r="T106" i="11"/>
  <c r="E268" i="7"/>
  <c r="D268" i="7"/>
  <c r="C268" i="7"/>
  <c r="B268" i="7"/>
  <c r="F267" i="7"/>
  <c r="T105" i="11"/>
  <c r="E267" i="7"/>
  <c r="D267" i="7"/>
  <c r="C267" i="7"/>
  <c r="B267" i="7"/>
  <c r="F266" i="7"/>
  <c r="T104" i="11"/>
  <c r="E266" i="7"/>
  <c r="D266" i="7"/>
  <c r="C266" i="7"/>
  <c r="B266" i="7"/>
  <c r="F265" i="7"/>
  <c r="T103" i="11"/>
  <c r="E265" i="7"/>
  <c r="D265" i="7"/>
  <c r="C265" i="7"/>
  <c r="B265" i="7"/>
  <c r="F264" i="7"/>
  <c r="T102" i="11"/>
  <c r="E264" i="7"/>
  <c r="D264" i="7"/>
  <c r="C264" i="7"/>
  <c r="B264" i="7"/>
  <c r="F263" i="7"/>
  <c r="T101" i="11"/>
  <c r="E263" i="7"/>
  <c r="D263" i="7"/>
  <c r="C263" i="7"/>
  <c r="B263" i="7"/>
  <c r="F262" i="7"/>
  <c r="T100" i="11"/>
  <c r="E262" i="7"/>
  <c r="D262" i="7"/>
  <c r="C262" i="7"/>
  <c r="B262" i="7"/>
  <c r="G261" i="7"/>
  <c r="F261" i="7"/>
  <c r="E261" i="7"/>
  <c r="D261" i="7"/>
  <c r="C261" i="7"/>
  <c r="B261" i="7"/>
  <c r="G260" i="7"/>
  <c r="F260" i="7"/>
  <c r="E260" i="7"/>
  <c r="D260" i="7"/>
  <c r="C260" i="7"/>
  <c r="B260" i="7"/>
  <c r="G259" i="7"/>
  <c r="F259" i="7"/>
  <c r="E259" i="7"/>
  <c r="D259" i="7"/>
  <c r="C259" i="7"/>
  <c r="B259" i="7"/>
  <c r="G258" i="7"/>
  <c r="F258" i="7"/>
  <c r="E258" i="7"/>
  <c r="D258" i="7"/>
  <c r="C258" i="7"/>
  <c r="B258" i="7"/>
  <c r="L251" i="7"/>
  <c r="L250" i="7"/>
  <c r="L249" i="7"/>
  <c r="L248" i="7"/>
  <c r="L247" i="7"/>
  <c r="L246" i="7"/>
  <c r="L245" i="7"/>
  <c r="L244" i="7"/>
  <c r="L243" i="7"/>
  <c r="L242" i="7"/>
  <c r="L241" i="7"/>
  <c r="L240" i="7"/>
  <c r="F251" i="7"/>
  <c r="E251" i="7"/>
  <c r="D251" i="7"/>
  <c r="C251" i="7"/>
  <c r="B251" i="7"/>
  <c r="F250" i="7"/>
  <c r="E250" i="7"/>
  <c r="D250" i="7"/>
  <c r="C250" i="7"/>
  <c r="B250" i="7"/>
  <c r="F249" i="7"/>
  <c r="E249" i="7"/>
  <c r="D249" i="7"/>
  <c r="C249" i="7"/>
  <c r="B249" i="7"/>
  <c r="F248" i="7"/>
  <c r="E248" i="7"/>
  <c r="D248" i="7"/>
  <c r="C248" i="7"/>
  <c r="B248" i="7"/>
  <c r="F247" i="7"/>
  <c r="E247" i="7"/>
  <c r="D247" i="7"/>
  <c r="C247" i="7"/>
  <c r="B247" i="7"/>
  <c r="F246" i="7"/>
  <c r="E246" i="7"/>
  <c r="D246" i="7"/>
  <c r="C246" i="7"/>
  <c r="B246" i="7"/>
  <c r="F245" i="7"/>
  <c r="E245" i="7"/>
  <c r="D245" i="7"/>
  <c r="C245" i="7"/>
  <c r="B245" i="7"/>
  <c r="F244" i="7"/>
  <c r="E244" i="7"/>
  <c r="D244" i="7"/>
  <c r="C244" i="7"/>
  <c r="B244" i="7"/>
  <c r="G243" i="7"/>
  <c r="F243" i="7"/>
  <c r="E243" i="7"/>
  <c r="D243" i="7"/>
  <c r="C243" i="7"/>
  <c r="B243" i="7"/>
  <c r="G242" i="7"/>
  <c r="F242" i="7"/>
  <c r="E242" i="7"/>
  <c r="D242" i="7"/>
  <c r="C242" i="7"/>
  <c r="B242" i="7"/>
  <c r="G241" i="7"/>
  <c r="F241" i="7"/>
  <c r="E241" i="7"/>
  <c r="D241" i="7"/>
  <c r="C241" i="7"/>
  <c r="B241" i="7"/>
  <c r="G240" i="7"/>
  <c r="F240" i="7"/>
  <c r="E240" i="7"/>
  <c r="D240" i="7"/>
  <c r="C240" i="7"/>
  <c r="B240" i="7"/>
  <c r="L233" i="7"/>
  <c r="L232" i="7"/>
  <c r="L231" i="7"/>
  <c r="L230" i="7"/>
  <c r="L229" i="7"/>
  <c r="L228" i="7"/>
  <c r="L227" i="7"/>
  <c r="L226" i="7"/>
  <c r="L225" i="7"/>
  <c r="L224" i="7"/>
  <c r="L223" i="7"/>
  <c r="L222" i="7"/>
  <c r="F233" i="7"/>
  <c r="E233" i="7"/>
  <c r="D233" i="7"/>
  <c r="C233" i="7"/>
  <c r="B233" i="7"/>
  <c r="F232" i="7"/>
  <c r="E232" i="7"/>
  <c r="D232" i="7"/>
  <c r="C232" i="7"/>
  <c r="B232" i="7"/>
  <c r="F231" i="7"/>
  <c r="E231" i="7"/>
  <c r="D231" i="7"/>
  <c r="C231" i="7"/>
  <c r="B231" i="7"/>
  <c r="F230" i="7"/>
  <c r="E230" i="7"/>
  <c r="D230" i="7"/>
  <c r="C230" i="7"/>
  <c r="B230" i="7"/>
  <c r="F229" i="7"/>
  <c r="E229" i="7"/>
  <c r="D229" i="7"/>
  <c r="C229" i="7"/>
  <c r="B229" i="7"/>
  <c r="F228" i="7"/>
  <c r="E228" i="7"/>
  <c r="D228" i="7"/>
  <c r="C228" i="7"/>
  <c r="B228" i="7"/>
  <c r="F227" i="7"/>
  <c r="E227" i="7"/>
  <c r="D227" i="7"/>
  <c r="C227" i="7"/>
  <c r="B227" i="7"/>
  <c r="F226" i="7"/>
  <c r="E226" i="7"/>
  <c r="D226" i="7"/>
  <c r="C226" i="7"/>
  <c r="B226" i="7"/>
  <c r="G225" i="7"/>
  <c r="F225" i="7"/>
  <c r="E225" i="7"/>
  <c r="D225" i="7"/>
  <c r="C225" i="7"/>
  <c r="B225" i="7"/>
  <c r="G224" i="7"/>
  <c r="F224" i="7"/>
  <c r="E224" i="7"/>
  <c r="D224" i="7"/>
  <c r="C224" i="7"/>
  <c r="B224" i="7"/>
  <c r="G223" i="7"/>
  <c r="F223" i="7"/>
  <c r="E223" i="7"/>
  <c r="D223" i="7"/>
  <c r="C223" i="7"/>
  <c r="B223" i="7"/>
  <c r="G222" i="7"/>
  <c r="F222" i="7"/>
  <c r="E222" i="7"/>
  <c r="D222" i="7"/>
  <c r="C222" i="7"/>
  <c r="B222" i="7"/>
  <c r="L215" i="7"/>
  <c r="L214" i="7"/>
  <c r="L213" i="7"/>
  <c r="L212" i="7"/>
  <c r="L211" i="7"/>
  <c r="L210" i="7"/>
  <c r="L209" i="7"/>
  <c r="L208" i="7"/>
  <c r="L207" i="7"/>
  <c r="L206" i="7"/>
  <c r="L205" i="7"/>
  <c r="L204" i="7"/>
  <c r="F215" i="7"/>
  <c r="E215" i="7"/>
  <c r="D215" i="7"/>
  <c r="C215" i="7"/>
  <c r="B215" i="7"/>
  <c r="F214" i="7"/>
  <c r="E214" i="7"/>
  <c r="D214" i="7"/>
  <c r="C214" i="7"/>
  <c r="B214" i="7"/>
  <c r="F213" i="7"/>
  <c r="E213" i="7"/>
  <c r="D213" i="7"/>
  <c r="C213" i="7"/>
  <c r="B213" i="7"/>
  <c r="F212" i="7"/>
  <c r="E212" i="7"/>
  <c r="D212" i="7"/>
  <c r="C212" i="7"/>
  <c r="B212" i="7"/>
  <c r="F211" i="7"/>
  <c r="E211" i="7"/>
  <c r="D211" i="7"/>
  <c r="C211" i="7"/>
  <c r="B211" i="7"/>
  <c r="F210" i="7"/>
  <c r="E210" i="7"/>
  <c r="D210" i="7"/>
  <c r="C210" i="7"/>
  <c r="B210" i="7"/>
  <c r="F209" i="7"/>
  <c r="E209" i="7"/>
  <c r="D209" i="7"/>
  <c r="C209" i="7"/>
  <c r="B209" i="7"/>
  <c r="F208" i="7"/>
  <c r="E208" i="7"/>
  <c r="D208" i="7"/>
  <c r="C208" i="7"/>
  <c r="B208" i="7"/>
  <c r="G207" i="7"/>
  <c r="F207" i="7"/>
  <c r="E207" i="7"/>
  <c r="D207" i="7"/>
  <c r="C207" i="7"/>
  <c r="B207" i="7"/>
  <c r="G206" i="7"/>
  <c r="F206" i="7"/>
  <c r="E206" i="7"/>
  <c r="D206" i="7"/>
  <c r="C206" i="7"/>
  <c r="B206" i="7"/>
  <c r="G205" i="7"/>
  <c r="R204" i="7"/>
  <c r="F205" i="7"/>
  <c r="E205" i="7"/>
  <c r="D205" i="7"/>
  <c r="C205" i="7"/>
  <c r="B205" i="7"/>
  <c r="G204" i="7"/>
  <c r="F204" i="7"/>
  <c r="E204" i="7"/>
  <c r="D204" i="7"/>
  <c r="C204" i="7"/>
  <c r="B204" i="7"/>
  <c r="L197" i="7"/>
  <c r="L196" i="7"/>
  <c r="L195" i="7"/>
  <c r="L194" i="7"/>
  <c r="L193" i="7"/>
  <c r="L192" i="7"/>
  <c r="L191" i="7"/>
  <c r="L190" i="7"/>
  <c r="L189" i="7"/>
  <c r="L188" i="7"/>
  <c r="L187" i="7"/>
  <c r="L186" i="7"/>
  <c r="F197" i="7"/>
  <c r="Q107" i="11"/>
  <c r="E197" i="7"/>
  <c r="D197" i="7"/>
  <c r="C197" i="7"/>
  <c r="B197" i="7"/>
  <c r="F196" i="7"/>
  <c r="Q106" i="11"/>
  <c r="E196" i="7"/>
  <c r="D196" i="7"/>
  <c r="C196" i="7"/>
  <c r="B196" i="7"/>
  <c r="F195" i="7"/>
  <c r="Q105" i="11"/>
  <c r="E195" i="7"/>
  <c r="D195" i="7"/>
  <c r="C195" i="7"/>
  <c r="B195" i="7"/>
  <c r="F194" i="7"/>
  <c r="Q104" i="11"/>
  <c r="E194" i="7"/>
  <c r="D194" i="7"/>
  <c r="C194" i="7"/>
  <c r="B194" i="7"/>
  <c r="F193" i="7"/>
  <c r="Q103" i="11"/>
  <c r="E193" i="7"/>
  <c r="D193" i="7"/>
  <c r="C193" i="7"/>
  <c r="B193" i="7"/>
  <c r="F192" i="7"/>
  <c r="Q102" i="11"/>
  <c r="E192" i="7"/>
  <c r="D192" i="7"/>
  <c r="C192" i="7"/>
  <c r="B192" i="7"/>
  <c r="F191" i="7"/>
  <c r="Q101" i="11"/>
  <c r="E191" i="7"/>
  <c r="D191" i="7"/>
  <c r="C191" i="7"/>
  <c r="B191" i="7"/>
  <c r="F190" i="7"/>
  <c r="Q100" i="11"/>
  <c r="E190" i="7"/>
  <c r="D190" i="7"/>
  <c r="C190" i="7"/>
  <c r="B190" i="7"/>
  <c r="G189" i="7"/>
  <c r="F189" i="7"/>
  <c r="E189" i="7"/>
  <c r="D189" i="7"/>
  <c r="C189" i="7"/>
  <c r="B189" i="7"/>
  <c r="G188" i="7"/>
  <c r="F188" i="7"/>
  <c r="E188" i="7"/>
  <c r="D188" i="7"/>
  <c r="C188" i="7"/>
  <c r="B188" i="7"/>
  <c r="G187" i="7"/>
  <c r="F187" i="7"/>
  <c r="E187" i="7"/>
  <c r="D187" i="7"/>
  <c r="C187" i="7"/>
  <c r="B187" i="7"/>
  <c r="G186" i="7"/>
  <c r="F186" i="7"/>
  <c r="E186" i="7"/>
  <c r="D186" i="7"/>
  <c r="C186" i="7"/>
  <c r="B186" i="7"/>
  <c r="L179" i="7"/>
  <c r="L178" i="7"/>
  <c r="L177" i="7"/>
  <c r="L176" i="7"/>
  <c r="L175" i="7"/>
  <c r="L174" i="7"/>
  <c r="L173" i="7"/>
  <c r="L172" i="7"/>
  <c r="L171" i="7"/>
  <c r="L170" i="7"/>
  <c r="L169" i="7"/>
  <c r="L168" i="7"/>
  <c r="F179" i="7"/>
  <c r="N107" i="11"/>
  <c r="E179" i="7"/>
  <c r="D179" i="7"/>
  <c r="C179" i="7"/>
  <c r="B179" i="7"/>
  <c r="F178" i="7"/>
  <c r="N106" i="11"/>
  <c r="E178" i="7"/>
  <c r="D178" i="7"/>
  <c r="C178" i="7"/>
  <c r="B178" i="7"/>
  <c r="F177" i="7"/>
  <c r="N105" i="11"/>
  <c r="E177" i="7"/>
  <c r="D177" i="7"/>
  <c r="C177" i="7"/>
  <c r="B177" i="7"/>
  <c r="F176" i="7"/>
  <c r="N104" i="11"/>
  <c r="E176" i="7"/>
  <c r="D176" i="7"/>
  <c r="C176" i="7"/>
  <c r="B176" i="7"/>
  <c r="F175" i="7"/>
  <c r="N103" i="11"/>
  <c r="E175" i="7"/>
  <c r="D175" i="7"/>
  <c r="C175" i="7"/>
  <c r="B175" i="7"/>
  <c r="F174" i="7"/>
  <c r="N102" i="11"/>
  <c r="E174" i="7"/>
  <c r="D174" i="7"/>
  <c r="C174" i="7"/>
  <c r="B174" i="7"/>
  <c r="F173" i="7"/>
  <c r="N101" i="11"/>
  <c r="E173" i="7"/>
  <c r="D173" i="7"/>
  <c r="C173" i="7"/>
  <c r="B173" i="7"/>
  <c r="F172" i="7"/>
  <c r="N100" i="11"/>
  <c r="E172" i="7"/>
  <c r="D172" i="7"/>
  <c r="C172" i="7"/>
  <c r="B172" i="7"/>
  <c r="G171" i="7"/>
  <c r="F171" i="7"/>
  <c r="E171" i="7"/>
  <c r="D171" i="7"/>
  <c r="C171" i="7"/>
  <c r="B171" i="7"/>
  <c r="G170" i="7"/>
  <c r="F170" i="7"/>
  <c r="E170" i="7"/>
  <c r="D170" i="7"/>
  <c r="C170" i="7"/>
  <c r="B170" i="7"/>
  <c r="G169" i="7"/>
  <c r="F169" i="7"/>
  <c r="E169" i="7"/>
  <c r="D169" i="7"/>
  <c r="C169" i="7"/>
  <c r="B169" i="7"/>
  <c r="G168" i="7"/>
  <c r="F168" i="7"/>
  <c r="E168" i="7"/>
  <c r="D168" i="7"/>
  <c r="C168" i="7"/>
  <c r="B168" i="7"/>
  <c r="M311" i="7"/>
  <c r="N311" i="7"/>
  <c r="O311" i="7"/>
  <c r="P311" i="7"/>
  <c r="Q311" i="7"/>
  <c r="C311" i="7"/>
  <c r="D311" i="7"/>
  <c r="E311" i="7"/>
  <c r="F311" i="7"/>
  <c r="G311" i="7"/>
  <c r="M293" i="7"/>
  <c r="N293" i="7"/>
  <c r="O293" i="7"/>
  <c r="P293" i="7"/>
  <c r="Q293" i="7"/>
  <c r="C293" i="7"/>
  <c r="D293" i="7"/>
  <c r="E293" i="7"/>
  <c r="F293" i="7"/>
  <c r="G293" i="7"/>
  <c r="M275" i="7"/>
  <c r="N275" i="7"/>
  <c r="O275" i="7"/>
  <c r="P275" i="7"/>
  <c r="Q275" i="7"/>
  <c r="C275" i="7"/>
  <c r="D275" i="7"/>
  <c r="E275" i="7"/>
  <c r="F275" i="7"/>
  <c r="G275" i="7"/>
  <c r="M257" i="7"/>
  <c r="N257" i="7"/>
  <c r="O257" i="7"/>
  <c r="P257" i="7"/>
  <c r="Q257" i="7"/>
  <c r="C257" i="7"/>
  <c r="D257" i="7"/>
  <c r="E257" i="7"/>
  <c r="F257" i="7"/>
  <c r="G257" i="7"/>
  <c r="M239" i="7"/>
  <c r="N239" i="7"/>
  <c r="O239" i="7"/>
  <c r="P239" i="7"/>
  <c r="Q239" i="7"/>
  <c r="C239" i="7"/>
  <c r="D239" i="7"/>
  <c r="E239" i="7"/>
  <c r="F239" i="7"/>
  <c r="G239" i="7"/>
  <c r="M221" i="7"/>
  <c r="N221" i="7"/>
  <c r="O221" i="7"/>
  <c r="P221" i="7"/>
  <c r="Q221" i="7"/>
  <c r="C221" i="7"/>
  <c r="D221" i="7"/>
  <c r="E221" i="7"/>
  <c r="F221" i="7"/>
  <c r="G221" i="7"/>
  <c r="M203" i="7"/>
  <c r="N203" i="7"/>
  <c r="O203" i="7"/>
  <c r="P203" i="7"/>
  <c r="Q203" i="7"/>
  <c r="C203" i="7"/>
  <c r="D203" i="7"/>
  <c r="E203" i="7"/>
  <c r="F203" i="7"/>
  <c r="G203" i="7"/>
  <c r="M185" i="7"/>
  <c r="N185" i="7"/>
  <c r="O185" i="7"/>
  <c r="P185" i="7"/>
  <c r="Q185" i="7"/>
  <c r="C185" i="7"/>
  <c r="D185" i="7"/>
  <c r="E185" i="7"/>
  <c r="F185" i="7"/>
  <c r="G185" i="7"/>
  <c r="M167" i="7"/>
  <c r="N167" i="7"/>
  <c r="O167" i="7"/>
  <c r="P167" i="7"/>
  <c r="Q167" i="7"/>
  <c r="C167" i="7"/>
  <c r="D167" i="7"/>
  <c r="E167" i="7"/>
  <c r="F167" i="7"/>
  <c r="G167" i="7"/>
  <c r="L162" i="7"/>
  <c r="L161" i="7"/>
  <c r="L160" i="7"/>
  <c r="L159" i="7"/>
  <c r="L158" i="7"/>
  <c r="L157" i="7"/>
  <c r="L156" i="7"/>
  <c r="L155" i="7"/>
  <c r="L154" i="7"/>
  <c r="L153" i="7"/>
  <c r="L152" i="7"/>
  <c r="L151" i="7"/>
  <c r="F162" i="7"/>
  <c r="Q161" i="7"/>
  <c r="E162" i="7"/>
  <c r="D162" i="7"/>
  <c r="C162" i="7"/>
  <c r="B162" i="7"/>
  <c r="F161" i="7"/>
  <c r="E161" i="7"/>
  <c r="D161" i="7"/>
  <c r="C161" i="7"/>
  <c r="B161" i="7"/>
  <c r="F160" i="7"/>
  <c r="E160" i="7"/>
  <c r="D160" i="7"/>
  <c r="C160" i="7"/>
  <c r="B160" i="7"/>
  <c r="F159" i="7"/>
  <c r="E159" i="7"/>
  <c r="D159" i="7"/>
  <c r="C159" i="7"/>
  <c r="B159" i="7"/>
  <c r="F158" i="7"/>
  <c r="E158" i="7"/>
  <c r="D158" i="7"/>
  <c r="C158" i="7"/>
  <c r="B158" i="7"/>
  <c r="F157" i="7"/>
  <c r="E157" i="7"/>
  <c r="D157" i="7"/>
  <c r="C157" i="7"/>
  <c r="B157" i="7"/>
  <c r="F156" i="7"/>
  <c r="E156" i="7"/>
  <c r="D156" i="7"/>
  <c r="C156" i="7"/>
  <c r="B156" i="7"/>
  <c r="F155" i="7"/>
  <c r="E155" i="7"/>
  <c r="D155" i="7"/>
  <c r="C155" i="7"/>
  <c r="B155" i="7"/>
  <c r="F154" i="7"/>
  <c r="E154" i="7"/>
  <c r="D154" i="7"/>
  <c r="C154" i="7"/>
  <c r="B154" i="7"/>
  <c r="F153" i="7"/>
  <c r="E153" i="7"/>
  <c r="D153" i="7"/>
  <c r="C153" i="7"/>
  <c r="B153" i="7"/>
  <c r="F152" i="7"/>
  <c r="E152" i="7"/>
  <c r="D152" i="7"/>
  <c r="C152" i="7"/>
  <c r="B152" i="7"/>
  <c r="F151" i="7"/>
  <c r="E151" i="7"/>
  <c r="D151" i="7"/>
  <c r="C151" i="7"/>
  <c r="B151" i="7"/>
  <c r="L144" i="7"/>
  <c r="L143" i="7"/>
  <c r="L142" i="7"/>
  <c r="L141" i="7"/>
  <c r="L140" i="7"/>
  <c r="L139" i="7"/>
  <c r="L138" i="7"/>
  <c r="L137" i="7"/>
  <c r="L136" i="7"/>
  <c r="L135" i="7"/>
  <c r="L134" i="7"/>
  <c r="L133" i="7"/>
  <c r="F144" i="7"/>
  <c r="E144" i="7"/>
  <c r="D144" i="7"/>
  <c r="C144" i="7"/>
  <c r="B144" i="7"/>
  <c r="F143" i="7"/>
  <c r="E143" i="7"/>
  <c r="D143" i="7"/>
  <c r="C143" i="7"/>
  <c r="B143" i="7"/>
  <c r="F142" i="7"/>
  <c r="E142" i="7"/>
  <c r="D142" i="7"/>
  <c r="C142" i="7"/>
  <c r="B142" i="7"/>
  <c r="F141" i="7"/>
  <c r="E141" i="7"/>
  <c r="D141" i="7"/>
  <c r="C141" i="7"/>
  <c r="B141" i="7"/>
  <c r="F140" i="7"/>
  <c r="E140" i="7"/>
  <c r="D140" i="7"/>
  <c r="C140" i="7"/>
  <c r="B140" i="7"/>
  <c r="F139" i="7"/>
  <c r="E139" i="7"/>
  <c r="D139" i="7"/>
  <c r="C139" i="7"/>
  <c r="B139" i="7"/>
  <c r="F138" i="7"/>
  <c r="E138" i="7"/>
  <c r="D138" i="7"/>
  <c r="C138" i="7"/>
  <c r="B138" i="7"/>
  <c r="F137" i="7"/>
  <c r="E137" i="7"/>
  <c r="D137" i="7"/>
  <c r="C137" i="7"/>
  <c r="B137" i="7"/>
  <c r="G136" i="7"/>
  <c r="F136" i="7"/>
  <c r="E136" i="7"/>
  <c r="D136" i="7"/>
  <c r="C136" i="7"/>
  <c r="B136" i="7"/>
  <c r="G135" i="7"/>
  <c r="F135" i="7"/>
  <c r="E135" i="7"/>
  <c r="D135" i="7"/>
  <c r="C135" i="7"/>
  <c r="B135" i="7"/>
  <c r="G134" i="7"/>
  <c r="F134" i="7"/>
  <c r="E134" i="7"/>
  <c r="D134" i="7"/>
  <c r="C134" i="7"/>
  <c r="B134" i="7"/>
  <c r="G133" i="7"/>
  <c r="F133" i="7"/>
  <c r="E133" i="7"/>
  <c r="D133" i="7"/>
  <c r="C133" i="7"/>
  <c r="B133" i="7"/>
  <c r="M132" i="7"/>
  <c r="N132" i="7"/>
  <c r="O132" i="7"/>
  <c r="P132" i="7"/>
  <c r="Q132" i="7"/>
  <c r="C132" i="7"/>
  <c r="D132" i="7"/>
  <c r="E132" i="7"/>
  <c r="F132" i="7"/>
  <c r="G132" i="7"/>
  <c r="L126" i="7"/>
  <c r="L125" i="7"/>
  <c r="L124" i="7"/>
  <c r="L123" i="7"/>
  <c r="L122" i="7"/>
  <c r="L121" i="7"/>
  <c r="L120" i="7"/>
  <c r="L119" i="7"/>
  <c r="L118" i="7"/>
  <c r="L117" i="7"/>
  <c r="L116" i="7"/>
  <c r="L115" i="7"/>
  <c r="F126" i="7"/>
  <c r="E126" i="7"/>
  <c r="D126" i="7"/>
  <c r="C126" i="7"/>
  <c r="B126" i="7"/>
  <c r="F125" i="7"/>
  <c r="E125" i="7"/>
  <c r="D125" i="7"/>
  <c r="C125" i="7"/>
  <c r="B125" i="7"/>
  <c r="F124" i="7"/>
  <c r="E124" i="7"/>
  <c r="D124" i="7"/>
  <c r="C124" i="7"/>
  <c r="B124" i="7"/>
  <c r="F123" i="7"/>
  <c r="E123" i="7"/>
  <c r="D123" i="7"/>
  <c r="C123" i="7"/>
  <c r="B123" i="7"/>
  <c r="F122" i="7"/>
  <c r="E122" i="7"/>
  <c r="D122" i="7"/>
  <c r="C122" i="7"/>
  <c r="B122" i="7"/>
  <c r="F121" i="7"/>
  <c r="E121" i="7"/>
  <c r="D121" i="7"/>
  <c r="C121" i="7"/>
  <c r="B121" i="7"/>
  <c r="F120" i="7"/>
  <c r="E120" i="7"/>
  <c r="D120" i="7"/>
  <c r="C120" i="7"/>
  <c r="B120" i="7"/>
  <c r="F119" i="7"/>
  <c r="E119" i="7"/>
  <c r="D119" i="7"/>
  <c r="C119" i="7"/>
  <c r="B119" i="7"/>
  <c r="G118" i="7"/>
  <c r="F118" i="7"/>
  <c r="E118" i="7"/>
  <c r="D118" i="7"/>
  <c r="C118" i="7"/>
  <c r="B118" i="7"/>
  <c r="G117" i="7"/>
  <c r="F117" i="7"/>
  <c r="E117" i="7"/>
  <c r="D117" i="7"/>
  <c r="C117" i="7"/>
  <c r="B117" i="7"/>
  <c r="G116" i="7"/>
  <c r="F116" i="7"/>
  <c r="E116" i="7"/>
  <c r="D116" i="7"/>
  <c r="C116" i="7"/>
  <c r="B116" i="7"/>
  <c r="G115" i="7"/>
  <c r="F115" i="7"/>
  <c r="E115" i="7"/>
  <c r="D115" i="7"/>
  <c r="C115" i="7"/>
  <c r="B115" i="7"/>
  <c r="L108" i="7"/>
  <c r="L107" i="7"/>
  <c r="L106" i="7"/>
  <c r="L105" i="7"/>
  <c r="L104" i="7"/>
  <c r="L103" i="7"/>
  <c r="L102" i="7"/>
  <c r="L101" i="7"/>
  <c r="L100" i="7"/>
  <c r="L99" i="7"/>
  <c r="L98" i="7"/>
  <c r="L97" i="7"/>
  <c r="F108" i="7"/>
  <c r="T92" i="11"/>
  <c r="E108" i="7"/>
  <c r="D108" i="7"/>
  <c r="C108" i="7"/>
  <c r="B108" i="7"/>
  <c r="F107" i="7"/>
  <c r="T91" i="11"/>
  <c r="E107" i="7"/>
  <c r="D107" i="7"/>
  <c r="C107" i="7"/>
  <c r="B107" i="7"/>
  <c r="F106" i="7"/>
  <c r="E106" i="7"/>
  <c r="D106" i="7"/>
  <c r="C106" i="7"/>
  <c r="B106" i="7"/>
  <c r="F105" i="7"/>
  <c r="E105" i="7"/>
  <c r="D105" i="7"/>
  <c r="C105" i="7"/>
  <c r="B105" i="7"/>
  <c r="F104" i="7"/>
  <c r="E104" i="7"/>
  <c r="D104" i="7"/>
  <c r="C104" i="7"/>
  <c r="B104" i="7"/>
  <c r="F103" i="7"/>
  <c r="E103" i="7"/>
  <c r="D103" i="7"/>
  <c r="C103" i="7"/>
  <c r="B103" i="7"/>
  <c r="F102" i="7"/>
  <c r="E102" i="7"/>
  <c r="D102" i="7"/>
  <c r="C102" i="7"/>
  <c r="B102" i="7"/>
  <c r="F101" i="7"/>
  <c r="E101" i="7"/>
  <c r="D101" i="7"/>
  <c r="C101" i="7"/>
  <c r="B101" i="7"/>
  <c r="G100" i="7"/>
  <c r="F100" i="7"/>
  <c r="E100" i="7"/>
  <c r="D100" i="7"/>
  <c r="C100" i="7"/>
  <c r="B100" i="7"/>
  <c r="G99" i="7"/>
  <c r="F99" i="7"/>
  <c r="E99" i="7"/>
  <c r="D99" i="7"/>
  <c r="C99" i="7"/>
  <c r="B99" i="7"/>
  <c r="G98" i="7"/>
  <c r="F98" i="7"/>
  <c r="E98" i="7"/>
  <c r="D98" i="7"/>
  <c r="C98" i="7"/>
  <c r="B98" i="7"/>
  <c r="G97" i="7"/>
  <c r="F97" i="7"/>
  <c r="E97" i="7"/>
  <c r="D97" i="7"/>
  <c r="C97" i="7"/>
  <c r="B97" i="7"/>
  <c r="L90" i="7"/>
  <c r="L89" i="7"/>
  <c r="L88" i="7"/>
  <c r="L87" i="7"/>
  <c r="L86" i="7"/>
  <c r="L85" i="7"/>
  <c r="L84" i="7"/>
  <c r="L83" i="7"/>
  <c r="L82" i="7"/>
  <c r="L81" i="7"/>
  <c r="L80" i="7"/>
  <c r="L79" i="7"/>
  <c r="F90" i="7"/>
  <c r="E90" i="7"/>
  <c r="D90" i="7"/>
  <c r="C90" i="7"/>
  <c r="B90" i="7"/>
  <c r="F89" i="7"/>
  <c r="E89" i="7"/>
  <c r="D89" i="7"/>
  <c r="C89" i="7"/>
  <c r="B89" i="7"/>
  <c r="F88" i="7"/>
  <c r="E88" i="7"/>
  <c r="D88" i="7"/>
  <c r="C88" i="7"/>
  <c r="B88" i="7"/>
  <c r="F87" i="7"/>
  <c r="E87" i="7"/>
  <c r="D87" i="7"/>
  <c r="C87" i="7"/>
  <c r="B87" i="7"/>
  <c r="F86" i="7"/>
  <c r="E86" i="7"/>
  <c r="D86" i="7"/>
  <c r="C86" i="7"/>
  <c r="B86" i="7"/>
  <c r="F85" i="7"/>
  <c r="E85" i="7"/>
  <c r="D85" i="7"/>
  <c r="C85" i="7"/>
  <c r="B85" i="7"/>
  <c r="F84" i="7"/>
  <c r="E84" i="7"/>
  <c r="D84" i="7"/>
  <c r="C84" i="7"/>
  <c r="B84" i="7"/>
  <c r="F83" i="7"/>
  <c r="E83" i="7"/>
  <c r="D83" i="7"/>
  <c r="C83" i="7"/>
  <c r="B83" i="7"/>
  <c r="G82" i="7"/>
  <c r="F82" i="7"/>
  <c r="E82" i="7"/>
  <c r="D82" i="7"/>
  <c r="C82" i="7"/>
  <c r="B82" i="7"/>
  <c r="G81" i="7"/>
  <c r="F81" i="7"/>
  <c r="E81" i="7"/>
  <c r="D81" i="7"/>
  <c r="C81" i="7"/>
  <c r="B81" i="7"/>
  <c r="G80" i="7"/>
  <c r="F80" i="7"/>
  <c r="E80" i="7"/>
  <c r="D80" i="7"/>
  <c r="C80" i="7"/>
  <c r="B80" i="7"/>
  <c r="G79" i="7"/>
  <c r="F79" i="7"/>
  <c r="E79" i="7"/>
  <c r="D79" i="7"/>
  <c r="C79" i="7"/>
  <c r="B79" i="7"/>
  <c r="L72" i="7"/>
  <c r="L71" i="7"/>
  <c r="L70" i="7"/>
  <c r="L69" i="7"/>
  <c r="L68" i="7"/>
  <c r="L67" i="7"/>
  <c r="L66" i="7"/>
  <c r="L65" i="7"/>
  <c r="L64" i="7"/>
  <c r="L63" i="7"/>
  <c r="L62" i="7"/>
  <c r="L61" i="7"/>
  <c r="F72" i="7"/>
  <c r="E72" i="7"/>
  <c r="D72" i="7"/>
  <c r="C72" i="7"/>
  <c r="B72" i="7"/>
  <c r="F71" i="7"/>
  <c r="E71" i="7"/>
  <c r="D71" i="7"/>
  <c r="C71" i="7"/>
  <c r="B71" i="7"/>
  <c r="F70" i="7"/>
  <c r="E70" i="7"/>
  <c r="D70" i="7"/>
  <c r="C70" i="7"/>
  <c r="B70" i="7"/>
  <c r="F69" i="7"/>
  <c r="E69" i="7"/>
  <c r="D69" i="7"/>
  <c r="C69" i="7"/>
  <c r="B69" i="7"/>
  <c r="F68" i="7"/>
  <c r="E68" i="7"/>
  <c r="D68" i="7"/>
  <c r="C68" i="7"/>
  <c r="B68" i="7"/>
  <c r="F67" i="7"/>
  <c r="E67" i="7"/>
  <c r="D67" i="7"/>
  <c r="C67" i="7"/>
  <c r="B67" i="7"/>
  <c r="F66" i="7"/>
  <c r="E66" i="7"/>
  <c r="D66" i="7"/>
  <c r="C66" i="7"/>
  <c r="B66" i="7"/>
  <c r="F65" i="7"/>
  <c r="E65" i="7"/>
  <c r="D65" i="7"/>
  <c r="C65" i="7"/>
  <c r="B65" i="7"/>
  <c r="G64" i="7"/>
  <c r="F64" i="7"/>
  <c r="E64" i="7"/>
  <c r="D64" i="7"/>
  <c r="C64" i="7"/>
  <c r="B64" i="7"/>
  <c r="G63" i="7"/>
  <c r="F63" i="7"/>
  <c r="E63" i="7"/>
  <c r="D63" i="7"/>
  <c r="C63" i="7"/>
  <c r="B63" i="7"/>
  <c r="G62" i="7"/>
  <c r="F62" i="7"/>
  <c r="E62" i="7"/>
  <c r="D62" i="7"/>
  <c r="C62" i="7"/>
  <c r="B62" i="7"/>
  <c r="G61" i="7"/>
  <c r="F61" i="7"/>
  <c r="E61" i="7"/>
  <c r="D61" i="7"/>
  <c r="C61" i="7"/>
  <c r="B61" i="7"/>
  <c r="L54" i="7"/>
  <c r="L53" i="7"/>
  <c r="L52" i="7"/>
  <c r="L51" i="7"/>
  <c r="L50" i="7"/>
  <c r="L49" i="7"/>
  <c r="L48" i="7"/>
  <c r="L47" i="7"/>
  <c r="L46" i="7"/>
  <c r="L45" i="7"/>
  <c r="L44" i="7"/>
  <c r="L43" i="7"/>
  <c r="F54" i="7"/>
  <c r="E54" i="7"/>
  <c r="D54" i="7"/>
  <c r="C54" i="7"/>
  <c r="B54" i="7"/>
  <c r="F53" i="7"/>
  <c r="E53" i="7"/>
  <c r="D53" i="7"/>
  <c r="C53" i="7"/>
  <c r="B53" i="7"/>
  <c r="F52" i="7"/>
  <c r="E52" i="7"/>
  <c r="D52" i="7"/>
  <c r="C52" i="7"/>
  <c r="B52" i="7"/>
  <c r="F51" i="7"/>
  <c r="E51" i="7"/>
  <c r="D51" i="7"/>
  <c r="C51" i="7"/>
  <c r="B51" i="7"/>
  <c r="F50" i="7"/>
  <c r="E50" i="7"/>
  <c r="D50" i="7"/>
  <c r="C50" i="7"/>
  <c r="B50" i="7"/>
  <c r="F49" i="7"/>
  <c r="E49" i="7"/>
  <c r="D49" i="7"/>
  <c r="C49" i="7"/>
  <c r="B49" i="7"/>
  <c r="F48" i="7"/>
  <c r="E48" i="7"/>
  <c r="D48" i="7"/>
  <c r="C48" i="7"/>
  <c r="B48" i="7"/>
  <c r="F47" i="7"/>
  <c r="E47" i="7"/>
  <c r="D47" i="7"/>
  <c r="C47" i="7"/>
  <c r="B47" i="7"/>
  <c r="G46" i="7"/>
  <c r="F46" i="7"/>
  <c r="E46" i="7"/>
  <c r="D46" i="7"/>
  <c r="C46" i="7"/>
  <c r="B46" i="7"/>
  <c r="G45" i="7"/>
  <c r="F45" i="7"/>
  <c r="E45" i="7"/>
  <c r="D45" i="7"/>
  <c r="C45" i="7"/>
  <c r="B45" i="7"/>
  <c r="G44" i="7"/>
  <c r="F44" i="7"/>
  <c r="E44" i="7"/>
  <c r="D44" i="7"/>
  <c r="C44" i="7"/>
  <c r="B44" i="7"/>
  <c r="G43" i="7"/>
  <c r="F43" i="7"/>
  <c r="E43" i="7"/>
  <c r="D43" i="7"/>
  <c r="C43" i="7"/>
  <c r="B43" i="7"/>
  <c r="L36" i="7"/>
  <c r="L35" i="7"/>
  <c r="L34" i="7"/>
  <c r="L33" i="7"/>
  <c r="L32" i="7"/>
  <c r="L31" i="7"/>
  <c r="L30" i="7"/>
  <c r="L29" i="7"/>
  <c r="L28" i="7"/>
  <c r="L27" i="7"/>
  <c r="L26" i="7"/>
  <c r="L25" i="7"/>
  <c r="F36" i="7"/>
  <c r="Q92" i="11"/>
  <c r="E36" i="7"/>
  <c r="D36" i="7"/>
  <c r="C36" i="7"/>
  <c r="B36" i="7"/>
  <c r="F35" i="7"/>
  <c r="Q91" i="11"/>
  <c r="E35" i="7"/>
  <c r="D35" i="7"/>
  <c r="C35" i="7"/>
  <c r="B35" i="7"/>
  <c r="F34" i="7"/>
  <c r="E34" i="7"/>
  <c r="D34" i="7"/>
  <c r="C34" i="7"/>
  <c r="B34" i="7"/>
  <c r="F33" i="7"/>
  <c r="E33" i="7"/>
  <c r="D33" i="7"/>
  <c r="C33" i="7"/>
  <c r="B33" i="7"/>
  <c r="F32" i="7"/>
  <c r="E32" i="7"/>
  <c r="D32" i="7"/>
  <c r="C32" i="7"/>
  <c r="B32" i="7"/>
  <c r="F31" i="7"/>
  <c r="E31" i="7"/>
  <c r="D31" i="7"/>
  <c r="C31" i="7"/>
  <c r="B31" i="7"/>
  <c r="F30" i="7"/>
  <c r="E30" i="7"/>
  <c r="D30" i="7"/>
  <c r="C30" i="7"/>
  <c r="B30" i="7"/>
  <c r="F29" i="7"/>
  <c r="E29" i="7"/>
  <c r="D29" i="7"/>
  <c r="C29" i="7"/>
  <c r="B29" i="7"/>
  <c r="G28" i="7"/>
  <c r="F28" i="7"/>
  <c r="E28" i="7"/>
  <c r="D28" i="7"/>
  <c r="C28" i="7"/>
  <c r="B28" i="7"/>
  <c r="G27" i="7"/>
  <c r="F27" i="7"/>
  <c r="E27" i="7"/>
  <c r="D27" i="7"/>
  <c r="C27" i="7"/>
  <c r="B27" i="7"/>
  <c r="G26" i="7"/>
  <c r="F26" i="7"/>
  <c r="E26" i="7"/>
  <c r="D26" i="7"/>
  <c r="C26" i="7"/>
  <c r="B26" i="7"/>
  <c r="G25" i="7"/>
  <c r="F25" i="7"/>
  <c r="E25" i="7"/>
  <c r="D25" i="7"/>
  <c r="C25" i="7"/>
  <c r="B25" i="7"/>
  <c r="L18" i="7"/>
  <c r="L17" i="7"/>
  <c r="L16" i="7"/>
  <c r="L15" i="7"/>
  <c r="L14" i="7"/>
  <c r="L13" i="7"/>
  <c r="L12" i="7"/>
  <c r="L11" i="7"/>
  <c r="L10" i="7"/>
  <c r="L9" i="7"/>
  <c r="L8" i="7"/>
  <c r="L7" i="7"/>
  <c r="F18" i="7"/>
  <c r="N92" i="11"/>
  <c r="E18" i="7"/>
  <c r="D18" i="7"/>
  <c r="C18" i="7"/>
  <c r="B18" i="7"/>
  <c r="F17" i="7"/>
  <c r="N91" i="11"/>
  <c r="E17" i="7"/>
  <c r="D17" i="7"/>
  <c r="C17" i="7"/>
  <c r="B17" i="7"/>
  <c r="F16" i="7"/>
  <c r="E16" i="7"/>
  <c r="D16" i="7"/>
  <c r="C16" i="7"/>
  <c r="B16" i="7"/>
  <c r="F15" i="7"/>
  <c r="E15" i="7"/>
  <c r="D15" i="7"/>
  <c r="C15" i="7"/>
  <c r="B15" i="7"/>
  <c r="F14" i="7"/>
  <c r="E14" i="7"/>
  <c r="D14" i="7"/>
  <c r="C14" i="7"/>
  <c r="B14" i="7"/>
  <c r="F13" i="7"/>
  <c r="E13" i="7"/>
  <c r="D13" i="7"/>
  <c r="C13" i="7"/>
  <c r="B13" i="7"/>
  <c r="F12" i="7"/>
  <c r="E12" i="7"/>
  <c r="D12" i="7"/>
  <c r="C12" i="7"/>
  <c r="B12" i="7"/>
  <c r="F11" i="7"/>
  <c r="E11" i="7"/>
  <c r="D11" i="7"/>
  <c r="C11" i="7"/>
  <c r="B11" i="7"/>
  <c r="G10" i="7"/>
  <c r="F10" i="7"/>
  <c r="E10" i="7"/>
  <c r="D10" i="7"/>
  <c r="C10" i="7"/>
  <c r="B10" i="7"/>
  <c r="G9" i="7"/>
  <c r="F9" i="7"/>
  <c r="E9" i="7"/>
  <c r="D9" i="7"/>
  <c r="C9" i="7"/>
  <c r="B9" i="7"/>
  <c r="G8" i="7"/>
  <c r="F8" i="7"/>
  <c r="E8" i="7"/>
  <c r="D8" i="7"/>
  <c r="C8" i="7"/>
  <c r="B8" i="7"/>
  <c r="G7" i="7"/>
  <c r="F7" i="7"/>
  <c r="E7" i="7"/>
  <c r="D7" i="7"/>
  <c r="C7" i="7"/>
  <c r="B7" i="7"/>
  <c r="M150" i="7"/>
  <c r="N150" i="7"/>
  <c r="O150" i="7"/>
  <c r="P150" i="7"/>
  <c r="Q150" i="7"/>
  <c r="C150" i="7"/>
  <c r="D150" i="7"/>
  <c r="E150" i="7"/>
  <c r="F150" i="7"/>
  <c r="G150" i="7"/>
  <c r="M114" i="7"/>
  <c r="N114" i="7"/>
  <c r="O114" i="7"/>
  <c r="P114" i="7"/>
  <c r="Q114" i="7"/>
  <c r="C114" i="7"/>
  <c r="D114" i="7"/>
  <c r="E114" i="7"/>
  <c r="F114" i="7"/>
  <c r="G114" i="7"/>
  <c r="M96" i="7"/>
  <c r="N96" i="7"/>
  <c r="O96" i="7"/>
  <c r="P96" i="7"/>
  <c r="Q96" i="7"/>
  <c r="C96" i="7"/>
  <c r="D96" i="7"/>
  <c r="E96" i="7"/>
  <c r="F96" i="7"/>
  <c r="G96" i="7"/>
  <c r="M78" i="7"/>
  <c r="N78" i="7"/>
  <c r="O78" i="7"/>
  <c r="P78" i="7"/>
  <c r="Q78" i="7"/>
  <c r="C78" i="7"/>
  <c r="D78" i="7"/>
  <c r="E78" i="7"/>
  <c r="F78" i="7"/>
  <c r="G78" i="7"/>
  <c r="M60" i="7"/>
  <c r="N60" i="7"/>
  <c r="O60" i="7"/>
  <c r="P60" i="7"/>
  <c r="Q60" i="7"/>
  <c r="C60" i="7"/>
  <c r="D60" i="7"/>
  <c r="E60" i="7"/>
  <c r="F60" i="7"/>
  <c r="G60" i="7"/>
  <c r="M42" i="7"/>
  <c r="N42" i="7"/>
  <c r="O42" i="7"/>
  <c r="P42" i="7"/>
  <c r="Q42" i="7"/>
  <c r="C42" i="7"/>
  <c r="D42" i="7"/>
  <c r="E42" i="7"/>
  <c r="F42" i="7"/>
  <c r="G42" i="7"/>
  <c r="M24" i="7"/>
  <c r="N24" i="7"/>
  <c r="O24" i="7"/>
  <c r="P24" i="7"/>
  <c r="Q24" i="7"/>
  <c r="C24" i="7"/>
  <c r="D24" i="7"/>
  <c r="E24" i="7"/>
  <c r="F24" i="7"/>
  <c r="G24" i="7"/>
  <c r="M6" i="7"/>
  <c r="N6" i="7"/>
  <c r="O6" i="7"/>
  <c r="P6" i="7"/>
  <c r="Q6" i="7"/>
  <c r="C6" i="7"/>
  <c r="D6" i="7"/>
  <c r="E6" i="7"/>
  <c r="F6" i="7"/>
  <c r="G6" i="7"/>
  <c r="M148" i="6"/>
  <c r="N148" i="6"/>
  <c r="O148" i="6"/>
  <c r="P148" i="6"/>
  <c r="Q148" i="6"/>
  <c r="C148" i="6"/>
  <c r="D148" i="6"/>
  <c r="E148" i="6"/>
  <c r="F148" i="6"/>
  <c r="G148" i="6"/>
  <c r="M130" i="6"/>
  <c r="N130" i="6"/>
  <c r="O130" i="6"/>
  <c r="P130" i="6"/>
  <c r="Q130" i="6"/>
  <c r="M112" i="6"/>
  <c r="N112" i="6"/>
  <c r="O112" i="6"/>
  <c r="P112" i="6"/>
  <c r="Q112" i="6"/>
  <c r="C112" i="6"/>
  <c r="D112" i="6"/>
  <c r="E112" i="6"/>
  <c r="F112" i="6"/>
  <c r="G112" i="6"/>
  <c r="H112" i="6"/>
  <c r="L107" i="6"/>
  <c r="L106" i="6"/>
  <c r="L105" i="6"/>
  <c r="L104" i="6"/>
  <c r="L103" i="6"/>
  <c r="L102" i="6"/>
  <c r="L101" i="6"/>
  <c r="L100" i="6"/>
  <c r="L99" i="6"/>
  <c r="L98" i="6"/>
  <c r="L97" i="6"/>
  <c r="L96" i="6"/>
  <c r="F107" i="6"/>
  <c r="T32" i="11"/>
  <c r="E107" i="6"/>
  <c r="D107" i="6"/>
  <c r="C107" i="6"/>
  <c r="B107" i="6"/>
  <c r="F106" i="6"/>
  <c r="T31" i="11"/>
  <c r="E106" i="6"/>
  <c r="D106" i="6"/>
  <c r="C106" i="6"/>
  <c r="B106" i="6"/>
  <c r="F105" i="6"/>
  <c r="T30" i="11"/>
  <c r="E105" i="6"/>
  <c r="D105" i="6"/>
  <c r="C105" i="6"/>
  <c r="B105" i="6"/>
  <c r="F104" i="6"/>
  <c r="T29" i="11"/>
  <c r="E104" i="6"/>
  <c r="D104" i="6"/>
  <c r="C104" i="6"/>
  <c r="B104" i="6"/>
  <c r="F103" i="6"/>
  <c r="T28" i="11"/>
  <c r="E103" i="6"/>
  <c r="D103" i="6"/>
  <c r="C103" i="6"/>
  <c r="B103" i="6"/>
  <c r="F102" i="6"/>
  <c r="T27" i="11"/>
  <c r="E102" i="6"/>
  <c r="D102" i="6"/>
  <c r="C102" i="6"/>
  <c r="B102" i="6"/>
  <c r="G101" i="6"/>
  <c r="I101" i="6"/>
  <c r="F101" i="6"/>
  <c r="E101" i="6"/>
  <c r="D101" i="6"/>
  <c r="C101" i="6"/>
  <c r="B101" i="6"/>
  <c r="G100" i="6"/>
  <c r="I100" i="6"/>
  <c r="F100" i="6"/>
  <c r="E100" i="6"/>
  <c r="D100" i="6"/>
  <c r="C100" i="6"/>
  <c r="B100" i="6"/>
  <c r="G99" i="6"/>
  <c r="I99" i="6"/>
  <c r="F99" i="6"/>
  <c r="E99" i="6"/>
  <c r="D99" i="6"/>
  <c r="C99" i="6"/>
  <c r="B99" i="6"/>
  <c r="G98" i="6"/>
  <c r="I98" i="6"/>
  <c r="F98" i="6"/>
  <c r="E98" i="6"/>
  <c r="D98" i="6"/>
  <c r="C98" i="6"/>
  <c r="B98" i="6"/>
  <c r="G97" i="6"/>
  <c r="F97" i="6"/>
  <c r="E97" i="6"/>
  <c r="D97" i="6"/>
  <c r="C97" i="6"/>
  <c r="B97" i="6"/>
  <c r="G96" i="6"/>
  <c r="R21" i="11"/>
  <c r="F96" i="6"/>
  <c r="E96" i="6"/>
  <c r="D96" i="6"/>
  <c r="C96" i="6"/>
  <c r="B96" i="6"/>
  <c r="L89" i="6"/>
  <c r="L88" i="6"/>
  <c r="L87" i="6"/>
  <c r="L86" i="6"/>
  <c r="L85" i="6"/>
  <c r="L84" i="6"/>
  <c r="L83" i="6"/>
  <c r="L82" i="6"/>
  <c r="L81" i="6"/>
  <c r="L80" i="6"/>
  <c r="L79" i="6"/>
  <c r="L78" i="6"/>
  <c r="F89" i="6"/>
  <c r="E89" i="6"/>
  <c r="D89" i="6"/>
  <c r="C89" i="6"/>
  <c r="B89" i="6"/>
  <c r="F88" i="6"/>
  <c r="E88" i="6"/>
  <c r="D88" i="6"/>
  <c r="C88" i="6"/>
  <c r="B88" i="6"/>
  <c r="F87" i="6"/>
  <c r="E87" i="6"/>
  <c r="D87" i="6"/>
  <c r="C87" i="6"/>
  <c r="B87" i="6"/>
  <c r="F86" i="6"/>
  <c r="E86" i="6"/>
  <c r="D86" i="6"/>
  <c r="C86" i="6"/>
  <c r="B86" i="6"/>
  <c r="F85" i="6"/>
  <c r="E85" i="6"/>
  <c r="D85" i="6"/>
  <c r="C85" i="6"/>
  <c r="B85" i="6"/>
  <c r="F84" i="6"/>
  <c r="E84" i="6"/>
  <c r="D84" i="6"/>
  <c r="C84" i="6"/>
  <c r="B84" i="6"/>
  <c r="G83" i="6"/>
  <c r="F83" i="6"/>
  <c r="E83" i="6"/>
  <c r="D83" i="6"/>
  <c r="C83" i="6"/>
  <c r="B83" i="6"/>
  <c r="G82" i="6"/>
  <c r="I82" i="6"/>
  <c r="F82" i="6"/>
  <c r="E82" i="6"/>
  <c r="D82" i="6"/>
  <c r="C82" i="6"/>
  <c r="B82" i="6"/>
  <c r="G81" i="6"/>
  <c r="I81" i="6"/>
  <c r="F81" i="6"/>
  <c r="E81" i="6"/>
  <c r="D81" i="6"/>
  <c r="C81" i="6"/>
  <c r="B81" i="6"/>
  <c r="G80" i="6"/>
  <c r="F80" i="6"/>
  <c r="E80" i="6"/>
  <c r="D80" i="6"/>
  <c r="C80" i="6"/>
  <c r="B80" i="6"/>
  <c r="G79" i="6"/>
  <c r="I79" i="6"/>
  <c r="F79" i="6"/>
  <c r="E79" i="6"/>
  <c r="D79" i="6"/>
  <c r="C79" i="6"/>
  <c r="B79" i="6"/>
  <c r="G78" i="6"/>
  <c r="F78" i="6"/>
  <c r="E78" i="6"/>
  <c r="D78" i="6"/>
  <c r="C78" i="6"/>
  <c r="B78" i="6"/>
  <c r="L71" i="6"/>
  <c r="L70" i="6"/>
  <c r="L69" i="6"/>
  <c r="L68" i="6"/>
  <c r="L67" i="6"/>
  <c r="L66" i="6"/>
  <c r="L65" i="6"/>
  <c r="L64" i="6"/>
  <c r="L63" i="6"/>
  <c r="L62" i="6"/>
  <c r="L61" i="6"/>
  <c r="L60" i="6"/>
  <c r="F71" i="6"/>
  <c r="Q62" i="11"/>
  <c r="E71" i="6"/>
  <c r="D71" i="6"/>
  <c r="C71" i="6"/>
  <c r="B71" i="6"/>
  <c r="F70" i="6"/>
  <c r="Q61" i="11"/>
  <c r="E70" i="6"/>
  <c r="D70" i="6"/>
  <c r="C70" i="6"/>
  <c r="B70" i="6"/>
  <c r="F69" i="6"/>
  <c r="Q60" i="11"/>
  <c r="E69" i="6"/>
  <c r="D69" i="6"/>
  <c r="C69" i="6"/>
  <c r="B69" i="6"/>
  <c r="F68" i="6"/>
  <c r="Q59" i="11"/>
  <c r="E68" i="6"/>
  <c r="D68" i="6"/>
  <c r="C68" i="6"/>
  <c r="B68" i="6"/>
  <c r="F67" i="6"/>
  <c r="Q58" i="11"/>
  <c r="E67" i="6"/>
  <c r="D67" i="6"/>
  <c r="C67" i="6"/>
  <c r="B67" i="6"/>
  <c r="F66" i="6"/>
  <c r="Q57" i="11"/>
  <c r="E66" i="6"/>
  <c r="D66" i="6"/>
  <c r="C66" i="6"/>
  <c r="B66" i="6"/>
  <c r="G65" i="6"/>
  <c r="I65" i="6"/>
  <c r="F65" i="6"/>
  <c r="E65" i="6"/>
  <c r="D65" i="6"/>
  <c r="C65" i="6"/>
  <c r="B65" i="6"/>
  <c r="G64" i="6"/>
  <c r="I64" i="6"/>
  <c r="F64" i="6"/>
  <c r="E64" i="6"/>
  <c r="D64" i="6"/>
  <c r="C64" i="6"/>
  <c r="B64" i="6"/>
  <c r="G63" i="6"/>
  <c r="I63" i="6"/>
  <c r="F63" i="6"/>
  <c r="E63" i="6"/>
  <c r="D63" i="6"/>
  <c r="C63" i="6"/>
  <c r="B63" i="6"/>
  <c r="G62" i="6"/>
  <c r="I62" i="6"/>
  <c r="F62" i="6"/>
  <c r="E62" i="6"/>
  <c r="D62" i="6"/>
  <c r="C62" i="6"/>
  <c r="B62" i="6"/>
  <c r="G61" i="6"/>
  <c r="F61" i="6"/>
  <c r="E61" i="6"/>
  <c r="D61" i="6"/>
  <c r="C61" i="6"/>
  <c r="B61" i="6"/>
  <c r="G60" i="6"/>
  <c r="F60" i="6"/>
  <c r="E60" i="6"/>
  <c r="D60" i="6"/>
  <c r="C60" i="6"/>
  <c r="B60" i="6"/>
  <c r="M95" i="6"/>
  <c r="N95" i="6"/>
  <c r="O95" i="6"/>
  <c r="P95" i="6"/>
  <c r="Q95" i="6"/>
  <c r="C95" i="6"/>
  <c r="D95" i="6"/>
  <c r="E95" i="6"/>
  <c r="F95" i="6"/>
  <c r="G95" i="6"/>
  <c r="M77" i="6"/>
  <c r="N77" i="6"/>
  <c r="O77" i="6"/>
  <c r="P77" i="6"/>
  <c r="Q77" i="6"/>
  <c r="C77" i="6"/>
  <c r="D77" i="6"/>
  <c r="E77" i="6"/>
  <c r="F77" i="6"/>
  <c r="G77" i="6"/>
  <c r="M59" i="6"/>
  <c r="N59" i="6"/>
  <c r="O59" i="6"/>
  <c r="P59" i="6"/>
  <c r="Q59" i="6"/>
  <c r="C59" i="6"/>
  <c r="D59" i="6"/>
  <c r="E59" i="6"/>
  <c r="F59" i="6"/>
  <c r="G59" i="6"/>
  <c r="L54" i="6"/>
  <c r="L53" i="6"/>
  <c r="L52" i="6"/>
  <c r="L51" i="6"/>
  <c r="L50" i="6"/>
  <c r="L49" i="6"/>
  <c r="L48" i="6"/>
  <c r="L47" i="6"/>
  <c r="L46" i="6"/>
  <c r="L45" i="6"/>
  <c r="L44" i="6"/>
  <c r="L43" i="6"/>
  <c r="F54" i="6"/>
  <c r="G56" i="6"/>
  <c r="E54" i="6"/>
  <c r="D54" i="6"/>
  <c r="C54" i="6"/>
  <c r="B54" i="6"/>
  <c r="F53" i="6"/>
  <c r="E53" i="6"/>
  <c r="D53" i="6"/>
  <c r="C53" i="6"/>
  <c r="B53" i="6"/>
  <c r="F52" i="6"/>
  <c r="E52" i="6"/>
  <c r="D52" i="6"/>
  <c r="C52" i="6"/>
  <c r="B52" i="6"/>
  <c r="F51" i="6"/>
  <c r="E51" i="6"/>
  <c r="D51" i="6"/>
  <c r="C51" i="6"/>
  <c r="B51" i="6"/>
  <c r="F50" i="6"/>
  <c r="E50" i="6"/>
  <c r="D50" i="6"/>
  <c r="C50" i="6"/>
  <c r="B50" i="6"/>
  <c r="F49" i="6"/>
  <c r="E49" i="6"/>
  <c r="D49" i="6"/>
  <c r="C49" i="6"/>
  <c r="B49" i="6"/>
  <c r="G48" i="6"/>
  <c r="F48" i="6"/>
  <c r="E48" i="6"/>
  <c r="D48" i="6"/>
  <c r="C48" i="6"/>
  <c r="B48" i="6"/>
  <c r="G47" i="6"/>
  <c r="F47" i="6"/>
  <c r="E47" i="6"/>
  <c r="D47" i="6"/>
  <c r="C47" i="6"/>
  <c r="B47" i="6"/>
  <c r="G46" i="6"/>
  <c r="I46" i="6"/>
  <c r="F46" i="6"/>
  <c r="E46" i="6"/>
  <c r="D46" i="6"/>
  <c r="C46" i="6"/>
  <c r="B46" i="6"/>
  <c r="G45" i="6"/>
  <c r="I45" i="6"/>
  <c r="F45" i="6"/>
  <c r="E45" i="6"/>
  <c r="D45" i="6"/>
  <c r="C45" i="6"/>
  <c r="B45" i="6"/>
  <c r="G44" i="6"/>
  <c r="I44" i="6"/>
  <c r="F44" i="6"/>
  <c r="E44" i="6"/>
  <c r="D44" i="6"/>
  <c r="C44" i="6"/>
  <c r="B44" i="6"/>
  <c r="G43" i="6"/>
  <c r="F43" i="6"/>
  <c r="E43" i="6"/>
  <c r="D43" i="6"/>
  <c r="C43" i="6"/>
  <c r="B43" i="6"/>
  <c r="F36" i="6"/>
  <c r="T47" i="11"/>
  <c r="E36" i="6"/>
  <c r="D36" i="6"/>
  <c r="C36" i="6"/>
  <c r="B36" i="6"/>
  <c r="F35" i="6"/>
  <c r="T46" i="11"/>
  <c r="E35" i="6"/>
  <c r="D35" i="6"/>
  <c r="C35" i="6"/>
  <c r="B35" i="6"/>
  <c r="F34" i="6"/>
  <c r="T45" i="11"/>
  <c r="E34" i="6"/>
  <c r="D34" i="6"/>
  <c r="C34" i="6"/>
  <c r="B34" i="6"/>
  <c r="F33" i="6"/>
  <c r="T44" i="11"/>
  <c r="E33" i="6"/>
  <c r="D33" i="6"/>
  <c r="C33" i="6"/>
  <c r="B33" i="6"/>
  <c r="F32" i="6"/>
  <c r="T43" i="11"/>
  <c r="E32" i="6"/>
  <c r="D32" i="6"/>
  <c r="C32" i="6"/>
  <c r="B32" i="6"/>
  <c r="F31" i="6"/>
  <c r="T42" i="11"/>
  <c r="E31" i="6"/>
  <c r="D31" i="6"/>
  <c r="C31" i="6"/>
  <c r="B31" i="6"/>
  <c r="G30" i="6"/>
  <c r="I30" i="6"/>
  <c r="F30" i="6"/>
  <c r="E30" i="6"/>
  <c r="D30" i="6"/>
  <c r="C30" i="6"/>
  <c r="B30" i="6"/>
  <c r="G29" i="6"/>
  <c r="I29" i="6"/>
  <c r="F29" i="6"/>
  <c r="E29" i="6"/>
  <c r="D29" i="6"/>
  <c r="C29" i="6"/>
  <c r="B29" i="6"/>
  <c r="G28" i="6"/>
  <c r="I28" i="6"/>
  <c r="F28" i="6"/>
  <c r="E28" i="6"/>
  <c r="D28" i="6"/>
  <c r="C28" i="6"/>
  <c r="B28" i="6"/>
  <c r="G27" i="6"/>
  <c r="I27" i="6"/>
  <c r="F27" i="6"/>
  <c r="E27" i="6"/>
  <c r="D27" i="6"/>
  <c r="C27" i="6"/>
  <c r="B27" i="6"/>
  <c r="G26" i="6"/>
  <c r="F26" i="6"/>
  <c r="E26" i="6"/>
  <c r="D26" i="6"/>
  <c r="C26" i="6"/>
  <c r="B26" i="6"/>
  <c r="G25" i="6"/>
  <c r="F25" i="6"/>
  <c r="E25" i="6"/>
  <c r="D25" i="6"/>
  <c r="C25" i="6"/>
  <c r="B25" i="6"/>
  <c r="L18" i="6"/>
  <c r="L17" i="6"/>
  <c r="L16" i="6"/>
  <c r="L15" i="6"/>
  <c r="L14" i="6"/>
  <c r="L13" i="6"/>
  <c r="L12" i="6"/>
  <c r="L11" i="6"/>
  <c r="L10" i="6"/>
  <c r="L116" i="6"/>
  <c r="L9" i="6"/>
  <c r="L8" i="6"/>
  <c r="L7" i="6"/>
  <c r="F18" i="6"/>
  <c r="E18" i="6"/>
  <c r="D18" i="6"/>
  <c r="C18" i="6"/>
  <c r="B18" i="6"/>
  <c r="B124" i="6"/>
  <c r="F17" i="6"/>
  <c r="Q46" i="11"/>
  <c r="E17" i="6"/>
  <c r="D17" i="6"/>
  <c r="C17" i="6"/>
  <c r="C123" i="6"/>
  <c r="B17" i="6"/>
  <c r="F16" i="6"/>
  <c r="Q45" i="11"/>
  <c r="E16" i="6"/>
  <c r="D16" i="6"/>
  <c r="D122" i="6"/>
  <c r="C16" i="6"/>
  <c r="B16" i="6"/>
  <c r="F15" i="6"/>
  <c r="Q44" i="11"/>
  <c r="E15" i="6"/>
  <c r="E121" i="6"/>
  <c r="D15" i="6"/>
  <c r="C15" i="6"/>
  <c r="B15" i="6"/>
  <c r="F14" i="6"/>
  <c r="E14" i="6"/>
  <c r="D14" i="6"/>
  <c r="C14" i="6"/>
  <c r="B14" i="6"/>
  <c r="B120" i="6"/>
  <c r="F13" i="6"/>
  <c r="Q42" i="11"/>
  <c r="E13" i="6"/>
  <c r="D13" i="6"/>
  <c r="C13" i="6"/>
  <c r="C119" i="6"/>
  <c r="B13" i="6"/>
  <c r="G12" i="6"/>
  <c r="I12" i="6"/>
  <c r="F12" i="6"/>
  <c r="E12" i="6"/>
  <c r="E118" i="6"/>
  <c r="D12" i="6"/>
  <c r="C12" i="6"/>
  <c r="B12" i="6"/>
  <c r="G11" i="6"/>
  <c r="I11" i="6"/>
  <c r="F11" i="6"/>
  <c r="E11" i="6"/>
  <c r="D11" i="6"/>
  <c r="C11" i="6"/>
  <c r="C117" i="6"/>
  <c r="B11" i="6"/>
  <c r="G10" i="6"/>
  <c r="I10" i="6"/>
  <c r="F10" i="6"/>
  <c r="E10" i="6"/>
  <c r="E116" i="6"/>
  <c r="D10" i="6"/>
  <c r="C10" i="6"/>
  <c r="B10" i="6"/>
  <c r="G9" i="6"/>
  <c r="I9" i="6"/>
  <c r="F9" i="6"/>
  <c r="E9" i="6"/>
  <c r="D9" i="6"/>
  <c r="C9" i="6"/>
  <c r="C115" i="6"/>
  <c r="B9" i="6"/>
  <c r="G8" i="6"/>
  <c r="F8" i="6"/>
  <c r="E8" i="6"/>
  <c r="E114" i="6"/>
  <c r="D8" i="6"/>
  <c r="C8" i="6"/>
  <c r="B8" i="6"/>
  <c r="G7" i="6"/>
  <c r="O36" i="11"/>
  <c r="F7" i="6"/>
  <c r="E7" i="6"/>
  <c r="D7" i="6"/>
  <c r="C7" i="6"/>
  <c r="C113" i="6"/>
  <c r="B7" i="6"/>
  <c r="M42" i="6"/>
  <c r="N42" i="6"/>
  <c r="O42" i="6"/>
  <c r="P42" i="6"/>
  <c r="Q42" i="6"/>
  <c r="C42" i="6"/>
  <c r="D42" i="6"/>
  <c r="E42" i="6"/>
  <c r="F42" i="6"/>
  <c r="G42" i="6"/>
  <c r="L36" i="6"/>
  <c r="L35" i="6"/>
  <c r="L34" i="6"/>
  <c r="L33" i="6"/>
  <c r="L32" i="6"/>
  <c r="L31" i="6"/>
  <c r="L30" i="6"/>
  <c r="L29" i="6"/>
  <c r="L28" i="6"/>
  <c r="L27" i="6"/>
  <c r="L26" i="6"/>
  <c r="L25" i="6"/>
  <c r="M24" i="6"/>
  <c r="N24" i="6"/>
  <c r="O24" i="6"/>
  <c r="P24" i="6"/>
  <c r="Q24" i="6"/>
  <c r="C24" i="6"/>
  <c r="D24" i="6"/>
  <c r="E24" i="6"/>
  <c r="F24" i="6"/>
  <c r="G24" i="6"/>
  <c r="M6" i="6"/>
  <c r="N6" i="6"/>
  <c r="O6" i="6"/>
  <c r="P6" i="6"/>
  <c r="Q6" i="6"/>
  <c r="C6" i="6"/>
  <c r="D6" i="6"/>
  <c r="E6" i="6"/>
  <c r="F6" i="6"/>
  <c r="G6" i="6"/>
  <c r="L72" i="5"/>
  <c r="L71" i="5"/>
  <c r="L70" i="5"/>
  <c r="L69" i="5"/>
  <c r="L68" i="5"/>
  <c r="L67" i="5"/>
  <c r="L66" i="5"/>
  <c r="L65" i="5"/>
  <c r="L64" i="5"/>
  <c r="L63" i="5"/>
  <c r="L62" i="5"/>
  <c r="L61" i="5"/>
  <c r="E72" i="5"/>
  <c r="D72" i="5"/>
  <c r="C72" i="5"/>
  <c r="E71" i="5"/>
  <c r="D71" i="5"/>
  <c r="C71" i="5"/>
  <c r="E70" i="5"/>
  <c r="D70" i="5"/>
  <c r="C70" i="5"/>
  <c r="E69" i="5"/>
  <c r="D69" i="5"/>
  <c r="C69" i="5"/>
  <c r="E68" i="5"/>
  <c r="D68" i="5"/>
  <c r="C68" i="5"/>
  <c r="F67" i="5"/>
  <c r="E67" i="5"/>
  <c r="D67" i="5"/>
  <c r="B67" i="5"/>
  <c r="I66" i="5"/>
  <c r="T12" i="11"/>
  <c r="F66" i="5"/>
  <c r="E66" i="5"/>
  <c r="D66" i="5"/>
  <c r="B66" i="5"/>
  <c r="I65" i="5"/>
  <c r="T11" i="11"/>
  <c r="F65" i="5"/>
  <c r="E65" i="5"/>
  <c r="D65" i="5"/>
  <c r="B65" i="5"/>
  <c r="I64" i="5"/>
  <c r="T10" i="11"/>
  <c r="F64" i="5"/>
  <c r="E64" i="5"/>
  <c r="D64" i="5"/>
  <c r="B64" i="5"/>
  <c r="I63" i="5"/>
  <c r="T9" i="11"/>
  <c r="F63" i="5"/>
  <c r="E63" i="5"/>
  <c r="D63" i="5"/>
  <c r="B63" i="5"/>
  <c r="F62" i="5"/>
  <c r="E62" i="5"/>
  <c r="D62" i="5"/>
  <c r="B62" i="5"/>
  <c r="R7" i="11"/>
  <c r="F61" i="5"/>
  <c r="E61" i="5"/>
  <c r="D61" i="5"/>
  <c r="B61" i="5"/>
  <c r="L54" i="5"/>
  <c r="L53" i="5"/>
  <c r="L52" i="5"/>
  <c r="L51" i="5"/>
  <c r="L50" i="5"/>
  <c r="L49" i="5"/>
  <c r="L48" i="5"/>
  <c r="L47" i="5"/>
  <c r="L46" i="5"/>
  <c r="L45" i="5"/>
  <c r="L44" i="5"/>
  <c r="L43" i="5"/>
  <c r="E54" i="5"/>
  <c r="D54" i="5"/>
  <c r="C54" i="5"/>
  <c r="E53" i="5"/>
  <c r="D53" i="5"/>
  <c r="C53" i="5"/>
  <c r="E52" i="5"/>
  <c r="D52" i="5"/>
  <c r="C52" i="5"/>
  <c r="E51" i="5"/>
  <c r="D51" i="5"/>
  <c r="C51" i="5"/>
  <c r="E50" i="5"/>
  <c r="D50" i="5"/>
  <c r="C50" i="5"/>
  <c r="F49" i="5"/>
  <c r="E49" i="5"/>
  <c r="D49" i="5"/>
  <c r="B49" i="5"/>
  <c r="F48" i="5"/>
  <c r="E48" i="5"/>
  <c r="D48" i="5"/>
  <c r="B48" i="5"/>
  <c r="I47" i="5"/>
  <c r="F47" i="5"/>
  <c r="E47" i="5"/>
  <c r="D47" i="5"/>
  <c r="B47" i="5"/>
  <c r="I46" i="5"/>
  <c r="F46" i="5"/>
  <c r="E46" i="5"/>
  <c r="D46" i="5"/>
  <c r="B46" i="5"/>
  <c r="I45" i="5"/>
  <c r="F45" i="5"/>
  <c r="E45" i="5"/>
  <c r="D45" i="5"/>
  <c r="B45" i="5"/>
  <c r="I44" i="5"/>
  <c r="F44" i="5"/>
  <c r="E44" i="5"/>
  <c r="D44" i="5"/>
  <c r="B44" i="5"/>
  <c r="I43" i="5"/>
  <c r="F43" i="5"/>
  <c r="E43" i="5"/>
  <c r="D43" i="5"/>
  <c r="B43" i="5"/>
  <c r="L36" i="5"/>
  <c r="L35" i="5"/>
  <c r="L34" i="5"/>
  <c r="L33" i="5"/>
  <c r="L32" i="5"/>
  <c r="L31" i="5"/>
  <c r="L30" i="5"/>
  <c r="L29" i="5"/>
  <c r="L28" i="5"/>
  <c r="L27" i="5"/>
  <c r="L26" i="5"/>
  <c r="L25" i="5"/>
  <c r="E36" i="5"/>
  <c r="D36" i="5"/>
  <c r="C36" i="5"/>
  <c r="E35" i="5"/>
  <c r="D35" i="5"/>
  <c r="C35" i="5"/>
  <c r="E34" i="5"/>
  <c r="D34" i="5"/>
  <c r="C34" i="5"/>
  <c r="E33" i="5"/>
  <c r="D33" i="5"/>
  <c r="C33" i="5"/>
  <c r="E32" i="5"/>
  <c r="D32" i="5"/>
  <c r="C32" i="5"/>
  <c r="F31" i="5"/>
  <c r="E31" i="5"/>
  <c r="D31" i="5"/>
  <c r="B31" i="5"/>
  <c r="F30" i="5"/>
  <c r="E30" i="5"/>
  <c r="D30" i="5"/>
  <c r="B30" i="5"/>
  <c r="F29" i="5"/>
  <c r="E29" i="5"/>
  <c r="D29" i="5"/>
  <c r="B29" i="5"/>
  <c r="I28" i="5"/>
  <c r="F28" i="5"/>
  <c r="E28" i="5"/>
  <c r="D28" i="5"/>
  <c r="B28" i="5"/>
  <c r="F27" i="5"/>
  <c r="E27" i="5"/>
  <c r="D27" i="5"/>
  <c r="B27" i="5"/>
  <c r="I26" i="5"/>
  <c r="F26" i="5"/>
  <c r="E26" i="5"/>
  <c r="D26" i="5"/>
  <c r="B26" i="5"/>
  <c r="F25" i="5"/>
  <c r="E25" i="5"/>
  <c r="D25" i="5"/>
  <c r="B25" i="5"/>
  <c r="L18" i="5"/>
  <c r="L17" i="5"/>
  <c r="L16" i="5"/>
  <c r="L15" i="5"/>
  <c r="L14" i="5"/>
  <c r="L13" i="5"/>
  <c r="L12" i="5"/>
  <c r="L11" i="5"/>
  <c r="L10" i="5"/>
  <c r="L9" i="5"/>
  <c r="L8" i="5"/>
  <c r="L7" i="5"/>
  <c r="E18" i="5"/>
  <c r="D18" i="5"/>
  <c r="C18" i="5"/>
  <c r="E17" i="5"/>
  <c r="D17" i="5"/>
  <c r="C17" i="5"/>
  <c r="E16" i="5"/>
  <c r="D16" i="5"/>
  <c r="C16" i="5"/>
  <c r="E15" i="5"/>
  <c r="D15" i="5"/>
  <c r="C15" i="5"/>
  <c r="E14" i="5"/>
  <c r="D14" i="5"/>
  <c r="C14" i="5"/>
  <c r="F13" i="5"/>
  <c r="E13" i="5"/>
  <c r="D13" i="5"/>
  <c r="B13" i="5"/>
  <c r="F12" i="5"/>
  <c r="E12" i="5"/>
  <c r="D12" i="5"/>
  <c r="B12" i="5"/>
  <c r="I11" i="5"/>
  <c r="F11" i="5"/>
  <c r="E11" i="5"/>
  <c r="D11" i="5"/>
  <c r="B11" i="5"/>
  <c r="I10" i="5"/>
  <c r="F10" i="5"/>
  <c r="E10" i="5"/>
  <c r="D10" i="5"/>
  <c r="B10" i="5"/>
  <c r="I9" i="5"/>
  <c r="F9" i="5"/>
  <c r="E9" i="5"/>
  <c r="D9" i="5"/>
  <c r="B9" i="5"/>
  <c r="I8" i="5"/>
  <c r="F8" i="5"/>
  <c r="E8" i="5"/>
  <c r="D8" i="5"/>
  <c r="B8" i="5"/>
  <c r="I7" i="5"/>
  <c r="F7" i="5"/>
  <c r="E7" i="5"/>
  <c r="D7" i="5"/>
  <c r="B7" i="5"/>
  <c r="M60" i="5"/>
  <c r="N60" i="5"/>
  <c r="O60" i="5"/>
  <c r="P60" i="5"/>
  <c r="Q60" i="5"/>
  <c r="C60" i="5"/>
  <c r="D60" i="5"/>
  <c r="E60" i="5"/>
  <c r="F60" i="5"/>
  <c r="G60" i="5"/>
  <c r="M42" i="5"/>
  <c r="N42" i="5"/>
  <c r="O42" i="5"/>
  <c r="P42" i="5"/>
  <c r="Q42" i="5"/>
  <c r="C42" i="5"/>
  <c r="D42" i="5"/>
  <c r="E42" i="5"/>
  <c r="F42" i="5"/>
  <c r="G42" i="5"/>
  <c r="M24" i="5"/>
  <c r="N24" i="5"/>
  <c r="O24" i="5"/>
  <c r="P24" i="5"/>
  <c r="Q24" i="5"/>
  <c r="C24" i="5"/>
  <c r="D24" i="5"/>
  <c r="E24" i="5"/>
  <c r="F24" i="5"/>
  <c r="G24" i="5"/>
  <c r="M6" i="5"/>
  <c r="N6" i="5"/>
  <c r="O6" i="5"/>
  <c r="P6" i="5"/>
  <c r="Q6" i="5"/>
  <c r="C6" i="5"/>
  <c r="D6" i="5"/>
  <c r="E6" i="5"/>
  <c r="F6" i="5"/>
  <c r="G6" i="5"/>
  <c r="L162" i="4"/>
  <c r="L161" i="4"/>
  <c r="L160" i="4"/>
  <c r="L159" i="4"/>
  <c r="L158" i="4"/>
  <c r="L157" i="4"/>
  <c r="L156" i="4"/>
  <c r="L155" i="4"/>
  <c r="L154" i="4"/>
  <c r="L153" i="4"/>
  <c r="L152" i="4"/>
  <c r="L151" i="4"/>
  <c r="E162" i="4"/>
  <c r="D162" i="4"/>
  <c r="C162" i="4"/>
  <c r="E161" i="4"/>
  <c r="D161" i="4"/>
  <c r="C161" i="4"/>
  <c r="E160" i="4"/>
  <c r="D160" i="4"/>
  <c r="C160" i="4"/>
  <c r="E159" i="4"/>
  <c r="D159" i="4"/>
  <c r="C159" i="4"/>
  <c r="E158" i="4"/>
  <c r="D158" i="4"/>
  <c r="C158" i="4"/>
  <c r="E157" i="4"/>
  <c r="D157" i="4"/>
  <c r="C157" i="4"/>
  <c r="E156" i="4"/>
  <c r="D156" i="4"/>
  <c r="B156" i="4"/>
  <c r="E155" i="4"/>
  <c r="D155" i="4"/>
  <c r="B155" i="4"/>
  <c r="E154" i="4"/>
  <c r="D154" i="4"/>
  <c r="B154" i="4"/>
  <c r="E153" i="4"/>
  <c r="D153" i="4"/>
  <c r="B153" i="4"/>
  <c r="E152" i="4"/>
  <c r="D152" i="4"/>
  <c r="B152" i="4"/>
  <c r="F151" i="4"/>
  <c r="E151" i="4"/>
  <c r="D151" i="4"/>
  <c r="B151" i="4"/>
  <c r="L144" i="4"/>
  <c r="L143" i="4"/>
  <c r="L142" i="4"/>
  <c r="L141" i="4"/>
  <c r="L140" i="4"/>
  <c r="L139" i="4"/>
  <c r="L138" i="4"/>
  <c r="L137" i="4"/>
  <c r="L136" i="4"/>
  <c r="L135" i="4"/>
  <c r="L134" i="4"/>
  <c r="L133" i="4"/>
  <c r="E144" i="4"/>
  <c r="D144" i="4"/>
  <c r="C144" i="4"/>
  <c r="E143" i="4"/>
  <c r="D143" i="4"/>
  <c r="C143" i="4"/>
  <c r="E142" i="4"/>
  <c r="D142" i="4"/>
  <c r="C142" i="4"/>
  <c r="E141" i="4"/>
  <c r="D141" i="4"/>
  <c r="C141" i="4"/>
  <c r="E140" i="4"/>
  <c r="D140" i="4"/>
  <c r="C140" i="4"/>
  <c r="E139" i="4"/>
  <c r="D139" i="4"/>
  <c r="C139" i="4"/>
  <c r="E138" i="4"/>
  <c r="D138" i="4"/>
  <c r="B138" i="4"/>
  <c r="E137" i="4"/>
  <c r="D137" i="4"/>
  <c r="B137" i="4"/>
  <c r="E136" i="4"/>
  <c r="D136" i="4"/>
  <c r="B136" i="4"/>
  <c r="E135" i="4"/>
  <c r="D135" i="4"/>
  <c r="B135" i="4"/>
  <c r="E134" i="4"/>
  <c r="D134" i="4"/>
  <c r="B134" i="4"/>
  <c r="F133" i="4"/>
  <c r="E133" i="4"/>
  <c r="D133" i="4"/>
  <c r="B133" i="4"/>
  <c r="L126" i="4"/>
  <c r="L125" i="4"/>
  <c r="L124" i="4"/>
  <c r="L123" i="4"/>
  <c r="L122" i="4"/>
  <c r="L121" i="4"/>
  <c r="L120" i="4"/>
  <c r="L119" i="4"/>
  <c r="L118" i="4"/>
  <c r="L117" i="4"/>
  <c r="L116" i="4"/>
  <c r="L115" i="4"/>
  <c r="E126" i="4"/>
  <c r="D126" i="4"/>
  <c r="C126" i="4"/>
  <c r="E125" i="4"/>
  <c r="D125" i="4"/>
  <c r="C125" i="4"/>
  <c r="E124" i="4"/>
  <c r="D124" i="4"/>
  <c r="C124" i="4"/>
  <c r="E123" i="4"/>
  <c r="D123" i="4"/>
  <c r="C123" i="4"/>
  <c r="E122" i="4"/>
  <c r="D122" i="4"/>
  <c r="C122" i="4"/>
  <c r="E121" i="4"/>
  <c r="D121" i="4"/>
  <c r="C121" i="4"/>
  <c r="E120" i="4"/>
  <c r="D120" i="4"/>
  <c r="B120" i="4"/>
  <c r="E119" i="4"/>
  <c r="D119" i="4"/>
  <c r="B119" i="4"/>
  <c r="E118" i="4"/>
  <c r="D118" i="4"/>
  <c r="B118" i="4"/>
  <c r="E117" i="4"/>
  <c r="D117" i="4"/>
  <c r="B117" i="4"/>
  <c r="E116" i="4"/>
  <c r="D116" i="4"/>
  <c r="B116" i="4"/>
  <c r="F115" i="4"/>
  <c r="E115" i="4"/>
  <c r="D115" i="4"/>
  <c r="B115" i="4"/>
  <c r="L108" i="4"/>
  <c r="L107" i="4"/>
  <c r="L106" i="4"/>
  <c r="L105" i="4"/>
  <c r="L104" i="4"/>
  <c r="L103" i="4"/>
  <c r="L102" i="4"/>
  <c r="L101" i="4"/>
  <c r="L100" i="4"/>
  <c r="L99" i="4"/>
  <c r="L98" i="4"/>
  <c r="L97" i="4"/>
  <c r="E108" i="4"/>
  <c r="D108" i="4"/>
  <c r="C108" i="4"/>
  <c r="E107" i="4"/>
  <c r="D107" i="4"/>
  <c r="C107" i="4"/>
  <c r="E106" i="4"/>
  <c r="D106" i="4"/>
  <c r="C106" i="4"/>
  <c r="E105" i="4"/>
  <c r="D105" i="4"/>
  <c r="C105" i="4"/>
  <c r="E104" i="4"/>
  <c r="D104" i="4"/>
  <c r="C104" i="4"/>
  <c r="E103" i="4"/>
  <c r="D103" i="4"/>
  <c r="C103" i="4"/>
  <c r="E102" i="4"/>
  <c r="D102" i="4"/>
  <c r="B102" i="4"/>
  <c r="E101" i="4"/>
  <c r="D101" i="4"/>
  <c r="B101" i="4"/>
  <c r="E100" i="4"/>
  <c r="D100" i="4"/>
  <c r="B100" i="4"/>
  <c r="E99" i="4"/>
  <c r="D99" i="4"/>
  <c r="B99" i="4"/>
  <c r="E98" i="4"/>
  <c r="D98" i="4"/>
  <c r="B98" i="4"/>
  <c r="F97" i="4"/>
  <c r="E97" i="4"/>
  <c r="D97" i="4"/>
  <c r="B97" i="4"/>
  <c r="L90" i="4"/>
  <c r="L89" i="4"/>
  <c r="L88" i="4"/>
  <c r="L87" i="4"/>
  <c r="L86" i="4"/>
  <c r="L85" i="4"/>
  <c r="L84" i="4"/>
  <c r="L83" i="4"/>
  <c r="L82" i="4"/>
  <c r="L81" i="4"/>
  <c r="L80" i="4"/>
  <c r="L79" i="4"/>
  <c r="E90" i="4"/>
  <c r="D90" i="4"/>
  <c r="C90" i="4"/>
  <c r="E89" i="4"/>
  <c r="D89" i="4"/>
  <c r="C89" i="4"/>
  <c r="E88" i="4"/>
  <c r="D88" i="4"/>
  <c r="C88" i="4"/>
  <c r="E87" i="4"/>
  <c r="D87" i="4"/>
  <c r="C87" i="4"/>
  <c r="E86" i="4"/>
  <c r="D86" i="4"/>
  <c r="C86" i="4"/>
  <c r="E85" i="4"/>
  <c r="D85" i="4"/>
  <c r="C85" i="4"/>
  <c r="E84" i="4"/>
  <c r="D84" i="4"/>
  <c r="B84" i="4"/>
  <c r="E83" i="4"/>
  <c r="D83" i="4"/>
  <c r="B83" i="4"/>
  <c r="E82" i="4"/>
  <c r="D82" i="4"/>
  <c r="B82" i="4"/>
  <c r="E81" i="4"/>
  <c r="D81" i="4"/>
  <c r="B81" i="4"/>
  <c r="E80" i="4"/>
  <c r="D80" i="4"/>
  <c r="B80" i="4"/>
  <c r="F79" i="4"/>
  <c r="E79" i="4"/>
  <c r="D79" i="4"/>
  <c r="B79" i="4"/>
  <c r="L72" i="4"/>
  <c r="L71" i="4"/>
  <c r="L70" i="4"/>
  <c r="L69" i="4"/>
  <c r="L68" i="4"/>
  <c r="L67" i="4"/>
  <c r="L66" i="4"/>
  <c r="L65" i="4"/>
  <c r="L64" i="4"/>
  <c r="L63" i="4"/>
  <c r="L62" i="4"/>
  <c r="L61" i="4"/>
  <c r="E72" i="4"/>
  <c r="D72" i="4"/>
  <c r="C72" i="4"/>
  <c r="E71" i="4"/>
  <c r="D71" i="4"/>
  <c r="C71" i="4"/>
  <c r="E70" i="4"/>
  <c r="D70" i="4"/>
  <c r="C70" i="4"/>
  <c r="E69" i="4"/>
  <c r="D69" i="4"/>
  <c r="C69" i="4"/>
  <c r="E68" i="4"/>
  <c r="D68" i="4"/>
  <c r="C68" i="4"/>
  <c r="E67" i="4"/>
  <c r="D67" i="4"/>
  <c r="C67" i="4"/>
  <c r="E66" i="4"/>
  <c r="D66" i="4"/>
  <c r="B66" i="4"/>
  <c r="E65" i="4"/>
  <c r="D65" i="4"/>
  <c r="B65" i="4"/>
  <c r="E64" i="4"/>
  <c r="D64" i="4"/>
  <c r="B64" i="4"/>
  <c r="E63" i="4"/>
  <c r="D63" i="4"/>
  <c r="B63" i="4"/>
  <c r="E62" i="4"/>
  <c r="D62" i="4"/>
  <c r="B62" i="4"/>
  <c r="F61" i="4"/>
  <c r="E61" i="4"/>
  <c r="D61" i="4"/>
  <c r="B61" i="4"/>
  <c r="L54" i="4"/>
  <c r="L53" i="4"/>
  <c r="L52" i="4"/>
  <c r="L51" i="4"/>
  <c r="L50" i="4"/>
  <c r="L49" i="4"/>
  <c r="L48" i="4"/>
  <c r="L47" i="4"/>
  <c r="L46" i="4"/>
  <c r="L45" i="4"/>
  <c r="L44" i="4"/>
  <c r="L43" i="4"/>
  <c r="F43" i="4"/>
  <c r="E43" i="4"/>
  <c r="D43" i="4"/>
  <c r="B43" i="4"/>
  <c r="F7" i="4"/>
  <c r="F25" i="4"/>
  <c r="E25" i="4"/>
  <c r="D25" i="4"/>
  <c r="B25" i="4"/>
  <c r="L18" i="4"/>
  <c r="L17" i="4"/>
  <c r="L16" i="4"/>
  <c r="L15" i="4"/>
  <c r="L14" i="4"/>
  <c r="L13" i="4"/>
  <c r="L12" i="4"/>
  <c r="L11" i="4"/>
  <c r="L10" i="4"/>
  <c r="L9" i="4"/>
  <c r="L8" i="4"/>
  <c r="L7" i="4"/>
  <c r="E18" i="4"/>
  <c r="D18" i="4"/>
  <c r="C18" i="4"/>
  <c r="E17" i="4"/>
  <c r="D17" i="4"/>
  <c r="C17" i="4"/>
  <c r="E16" i="4"/>
  <c r="D16" i="4"/>
  <c r="C16" i="4"/>
  <c r="E15" i="4"/>
  <c r="D15" i="4"/>
  <c r="C15" i="4"/>
  <c r="E14" i="4"/>
  <c r="D14" i="4"/>
  <c r="C14" i="4"/>
  <c r="E13" i="4"/>
  <c r="D13" i="4"/>
  <c r="C13" i="4"/>
  <c r="E12" i="4"/>
  <c r="D12" i="4"/>
  <c r="B12" i="4"/>
  <c r="E11" i="4"/>
  <c r="D11" i="4"/>
  <c r="B11" i="4"/>
  <c r="E10" i="4"/>
  <c r="D10" i="4"/>
  <c r="B10" i="4"/>
  <c r="E9" i="4"/>
  <c r="D9" i="4"/>
  <c r="B9" i="4"/>
  <c r="E8" i="4"/>
  <c r="D8" i="4"/>
  <c r="B8" i="4"/>
  <c r="E7" i="4"/>
  <c r="D7" i="4"/>
  <c r="B7" i="4"/>
  <c r="M150" i="4"/>
  <c r="N150" i="4"/>
  <c r="O150" i="4"/>
  <c r="P150" i="4"/>
  <c r="Q150" i="4"/>
  <c r="C150" i="4"/>
  <c r="D150" i="4"/>
  <c r="E150" i="4"/>
  <c r="F150" i="4"/>
  <c r="G150" i="4"/>
  <c r="M132" i="4"/>
  <c r="N132" i="4"/>
  <c r="O132" i="4"/>
  <c r="P132" i="4"/>
  <c r="Q132" i="4"/>
  <c r="C132" i="4"/>
  <c r="D132" i="4"/>
  <c r="E132" i="4"/>
  <c r="F132" i="4"/>
  <c r="G132" i="4"/>
  <c r="M114" i="4"/>
  <c r="N114" i="4"/>
  <c r="O114" i="4"/>
  <c r="P114" i="4"/>
  <c r="Q114" i="4"/>
  <c r="C114" i="4"/>
  <c r="D114" i="4"/>
  <c r="E114" i="4"/>
  <c r="F114" i="4"/>
  <c r="G114" i="4"/>
  <c r="M96" i="4"/>
  <c r="N96" i="4"/>
  <c r="O96" i="4"/>
  <c r="P96" i="4"/>
  <c r="Q96" i="4"/>
  <c r="C96" i="4"/>
  <c r="D96" i="4"/>
  <c r="E96" i="4"/>
  <c r="F96" i="4"/>
  <c r="G96" i="4"/>
  <c r="M78" i="4"/>
  <c r="N78" i="4"/>
  <c r="O78" i="4"/>
  <c r="P78" i="4"/>
  <c r="Q78" i="4"/>
  <c r="C78" i="4"/>
  <c r="D78" i="4"/>
  <c r="E78" i="4"/>
  <c r="F78" i="4"/>
  <c r="G78" i="4"/>
  <c r="M60" i="4"/>
  <c r="N60" i="4"/>
  <c r="O60" i="4"/>
  <c r="P60" i="4"/>
  <c r="Q60" i="4"/>
  <c r="C60" i="4"/>
  <c r="D60" i="4"/>
  <c r="E60" i="4"/>
  <c r="F60" i="4"/>
  <c r="G60" i="4"/>
  <c r="M42" i="4"/>
  <c r="N42" i="4"/>
  <c r="O42" i="4"/>
  <c r="P42" i="4"/>
  <c r="Q42" i="4"/>
  <c r="C42" i="4"/>
  <c r="D42" i="4"/>
  <c r="E42" i="4"/>
  <c r="F42" i="4"/>
  <c r="G42" i="4"/>
  <c r="L36" i="4"/>
  <c r="C36" i="4"/>
  <c r="L35" i="4"/>
  <c r="C35" i="4"/>
  <c r="L34" i="4"/>
  <c r="C34" i="4"/>
  <c r="L33" i="4"/>
  <c r="C33" i="4"/>
  <c r="L32" i="4"/>
  <c r="C32" i="4"/>
  <c r="L31" i="4"/>
  <c r="C31" i="4"/>
  <c r="L30" i="4"/>
  <c r="B30" i="4"/>
  <c r="L29" i="4"/>
  <c r="B29" i="4"/>
  <c r="L28" i="4"/>
  <c r="B28" i="4"/>
  <c r="L27" i="4"/>
  <c r="B27" i="4"/>
  <c r="L26" i="4"/>
  <c r="B26" i="4"/>
  <c r="L25" i="4"/>
  <c r="M24" i="4"/>
  <c r="N24" i="4"/>
  <c r="O24" i="4"/>
  <c r="P24" i="4"/>
  <c r="Q24" i="4"/>
  <c r="C24" i="4"/>
  <c r="D24" i="4"/>
  <c r="E24" i="4"/>
  <c r="F24" i="4"/>
  <c r="G24" i="4"/>
  <c r="M6" i="4"/>
  <c r="N6" i="4"/>
  <c r="O6" i="4"/>
  <c r="P6" i="4"/>
  <c r="Q6" i="4"/>
  <c r="C6" i="4"/>
  <c r="D6" i="4"/>
  <c r="E6" i="4"/>
  <c r="F6" i="4"/>
  <c r="G6" i="4"/>
  <c r="L162" i="3"/>
  <c r="L161" i="3"/>
  <c r="L160" i="3"/>
  <c r="L159" i="3"/>
  <c r="L158" i="3"/>
  <c r="L157" i="3"/>
  <c r="L156" i="3"/>
  <c r="L155" i="3"/>
  <c r="L154" i="3"/>
  <c r="L153" i="3"/>
  <c r="L152" i="3"/>
  <c r="L151" i="3"/>
  <c r="E162" i="3"/>
  <c r="D162" i="3"/>
  <c r="C162" i="3"/>
  <c r="E161" i="3"/>
  <c r="D161" i="3"/>
  <c r="C161" i="3"/>
  <c r="E160" i="3"/>
  <c r="D160" i="3"/>
  <c r="C160" i="3"/>
  <c r="E159" i="3"/>
  <c r="D159" i="3"/>
  <c r="C159" i="3"/>
  <c r="E158" i="3"/>
  <c r="D158" i="3"/>
  <c r="C158" i="3"/>
  <c r="R156" i="3"/>
  <c r="F157" i="3"/>
  <c r="E157" i="3"/>
  <c r="D157" i="3"/>
  <c r="B157" i="3"/>
  <c r="F156" i="3"/>
  <c r="E156" i="3"/>
  <c r="D156" i="3"/>
  <c r="B156" i="3"/>
  <c r="I155" i="3"/>
  <c r="F155" i="3"/>
  <c r="E155" i="3"/>
  <c r="D155" i="3"/>
  <c r="B155" i="3"/>
  <c r="I154" i="3"/>
  <c r="F154" i="3"/>
  <c r="E154" i="3"/>
  <c r="D154" i="3"/>
  <c r="B154" i="3"/>
  <c r="F153" i="3"/>
  <c r="E153" i="3"/>
  <c r="D153" i="3"/>
  <c r="B153" i="3"/>
  <c r="I152" i="3"/>
  <c r="F152" i="3"/>
  <c r="E152" i="3"/>
  <c r="D152" i="3"/>
  <c r="B152" i="3"/>
  <c r="I151" i="3"/>
  <c r="F151" i="3"/>
  <c r="E151" i="3"/>
  <c r="D151" i="3"/>
  <c r="B151" i="3"/>
  <c r="L144" i="3"/>
  <c r="L143" i="3"/>
  <c r="L142" i="3"/>
  <c r="L141" i="3"/>
  <c r="L140" i="3"/>
  <c r="L139" i="3"/>
  <c r="L138" i="3"/>
  <c r="L137" i="3"/>
  <c r="L136" i="3"/>
  <c r="L135" i="3"/>
  <c r="L134" i="3"/>
  <c r="L133" i="3"/>
  <c r="E144" i="3"/>
  <c r="D144" i="3"/>
  <c r="C144" i="3"/>
  <c r="E143" i="3"/>
  <c r="D143" i="3"/>
  <c r="C143" i="3"/>
  <c r="E142" i="3"/>
  <c r="D142" i="3"/>
  <c r="C142" i="3"/>
  <c r="E141" i="3"/>
  <c r="D141" i="3"/>
  <c r="C141" i="3"/>
  <c r="E140" i="3"/>
  <c r="D140" i="3"/>
  <c r="C140" i="3"/>
  <c r="F139" i="3"/>
  <c r="E139" i="3"/>
  <c r="D139" i="3"/>
  <c r="B139" i="3"/>
  <c r="I138" i="3"/>
  <c r="Q72" i="10"/>
  <c r="F138" i="3"/>
  <c r="E138" i="3"/>
  <c r="D138" i="3"/>
  <c r="B138" i="3"/>
  <c r="I137" i="3"/>
  <c r="Q71" i="10"/>
  <c r="F137" i="3"/>
  <c r="E137" i="3"/>
  <c r="D137" i="3"/>
  <c r="B137" i="3"/>
  <c r="I136" i="3"/>
  <c r="Q70" i="10"/>
  <c r="F136" i="3"/>
  <c r="E136" i="3"/>
  <c r="D136" i="3"/>
  <c r="B136" i="3"/>
  <c r="F135" i="3"/>
  <c r="E135" i="3"/>
  <c r="D135" i="3"/>
  <c r="B135" i="3"/>
  <c r="F134" i="3"/>
  <c r="E134" i="3"/>
  <c r="D134" i="3"/>
  <c r="B134" i="3"/>
  <c r="F133" i="3"/>
  <c r="E133" i="3"/>
  <c r="D133" i="3"/>
  <c r="B133" i="3"/>
  <c r="L126" i="3"/>
  <c r="L125" i="3"/>
  <c r="L124" i="3"/>
  <c r="L123" i="3"/>
  <c r="L122" i="3"/>
  <c r="L121" i="3"/>
  <c r="L120" i="3"/>
  <c r="L119" i="3"/>
  <c r="L118" i="3"/>
  <c r="L117" i="3"/>
  <c r="L116" i="3"/>
  <c r="L115" i="3"/>
  <c r="E126" i="3"/>
  <c r="D126" i="3"/>
  <c r="C126" i="3"/>
  <c r="E125" i="3"/>
  <c r="D125" i="3"/>
  <c r="C125" i="3"/>
  <c r="E124" i="3"/>
  <c r="D124" i="3"/>
  <c r="C124" i="3"/>
  <c r="E123" i="3"/>
  <c r="D123" i="3"/>
  <c r="C123" i="3"/>
  <c r="E122" i="3"/>
  <c r="D122" i="3"/>
  <c r="C122" i="3"/>
  <c r="R120" i="3"/>
  <c r="F121" i="3"/>
  <c r="E121" i="3"/>
  <c r="D121" i="3"/>
  <c r="B121" i="3"/>
  <c r="I120" i="3"/>
  <c r="F120" i="3"/>
  <c r="E120" i="3"/>
  <c r="D120" i="3"/>
  <c r="B120" i="3"/>
  <c r="I119" i="3"/>
  <c r="F119" i="3"/>
  <c r="E119" i="3"/>
  <c r="D119" i="3"/>
  <c r="B119" i="3"/>
  <c r="I118" i="3"/>
  <c r="F118" i="3"/>
  <c r="E118" i="3"/>
  <c r="D118" i="3"/>
  <c r="B118" i="3"/>
  <c r="F117" i="3"/>
  <c r="E117" i="3"/>
  <c r="D117" i="3"/>
  <c r="B117" i="3"/>
  <c r="I116" i="3"/>
  <c r="F116" i="3"/>
  <c r="E116" i="3"/>
  <c r="D116" i="3"/>
  <c r="B116" i="3"/>
  <c r="I115" i="3"/>
  <c r="F115" i="3"/>
  <c r="E115" i="3"/>
  <c r="D115" i="3"/>
  <c r="B115" i="3"/>
  <c r="L108" i="3"/>
  <c r="L107" i="3"/>
  <c r="L106" i="3"/>
  <c r="L105" i="3"/>
  <c r="L104" i="3"/>
  <c r="L103" i="3"/>
  <c r="L102" i="3"/>
  <c r="L101" i="3"/>
  <c r="L100" i="3"/>
  <c r="L99" i="3"/>
  <c r="L98" i="3"/>
  <c r="L97" i="3"/>
  <c r="E108" i="3"/>
  <c r="D108" i="3"/>
  <c r="C108" i="3"/>
  <c r="E107" i="3"/>
  <c r="D107" i="3"/>
  <c r="C107" i="3"/>
  <c r="E106" i="3"/>
  <c r="D106" i="3"/>
  <c r="C106" i="3"/>
  <c r="E105" i="3"/>
  <c r="D105" i="3"/>
  <c r="C105" i="3"/>
  <c r="E104" i="3"/>
  <c r="D104" i="3"/>
  <c r="C104" i="3"/>
  <c r="F103" i="3"/>
  <c r="E103" i="3"/>
  <c r="D103" i="3"/>
  <c r="B103" i="3"/>
  <c r="I102" i="3"/>
  <c r="N72" i="10"/>
  <c r="F102" i="3"/>
  <c r="E102" i="3"/>
  <c r="D102" i="3"/>
  <c r="B102" i="3"/>
  <c r="I101" i="3"/>
  <c r="N71" i="10"/>
  <c r="F101" i="3"/>
  <c r="E101" i="3"/>
  <c r="D101" i="3"/>
  <c r="B101" i="3"/>
  <c r="I100" i="3"/>
  <c r="N70" i="10"/>
  <c r="F100" i="3"/>
  <c r="E100" i="3"/>
  <c r="D100" i="3"/>
  <c r="B100" i="3"/>
  <c r="F99" i="3"/>
  <c r="E99" i="3"/>
  <c r="D99" i="3"/>
  <c r="B99" i="3"/>
  <c r="F98" i="3"/>
  <c r="E98" i="3"/>
  <c r="D98" i="3"/>
  <c r="B98" i="3"/>
  <c r="F97" i="3"/>
  <c r="E97" i="3"/>
  <c r="D97" i="3"/>
  <c r="B97" i="3"/>
  <c r="L90" i="3"/>
  <c r="L89" i="3"/>
  <c r="L88" i="3"/>
  <c r="L87" i="3"/>
  <c r="L86" i="3"/>
  <c r="L85" i="3"/>
  <c r="L84" i="3"/>
  <c r="L83" i="3"/>
  <c r="L82" i="3"/>
  <c r="L81" i="3"/>
  <c r="L80" i="3"/>
  <c r="L79" i="3"/>
  <c r="E90" i="3"/>
  <c r="D90" i="3"/>
  <c r="C90" i="3"/>
  <c r="E89" i="3"/>
  <c r="D89" i="3"/>
  <c r="C89" i="3"/>
  <c r="E88" i="3"/>
  <c r="D88" i="3"/>
  <c r="C88" i="3"/>
  <c r="E87" i="3"/>
  <c r="D87" i="3"/>
  <c r="C87" i="3"/>
  <c r="E86" i="3"/>
  <c r="D86" i="3"/>
  <c r="C86" i="3"/>
  <c r="E85" i="3"/>
  <c r="D85" i="3"/>
  <c r="B85" i="3"/>
  <c r="I84" i="3"/>
  <c r="K72" i="10"/>
  <c r="E84" i="3"/>
  <c r="D84" i="3"/>
  <c r="B84" i="3"/>
  <c r="I83" i="3"/>
  <c r="K71" i="10"/>
  <c r="E83" i="3"/>
  <c r="D83" i="3"/>
  <c r="B83" i="3"/>
  <c r="I82" i="3"/>
  <c r="K70" i="10"/>
  <c r="E82" i="3"/>
  <c r="D82" i="3"/>
  <c r="B82" i="3"/>
  <c r="E81" i="3"/>
  <c r="D81" i="3"/>
  <c r="B81" i="3"/>
  <c r="E80" i="3"/>
  <c r="D80" i="3"/>
  <c r="B80" i="3"/>
  <c r="E79" i="3"/>
  <c r="D79" i="3"/>
  <c r="B79" i="3"/>
  <c r="M132" i="3"/>
  <c r="N132" i="3"/>
  <c r="O132" i="3"/>
  <c r="P132" i="3"/>
  <c r="Q132" i="3"/>
  <c r="C132" i="3"/>
  <c r="D132" i="3"/>
  <c r="E132" i="3"/>
  <c r="F132" i="3"/>
  <c r="G132" i="3"/>
  <c r="M114" i="3"/>
  <c r="N114" i="3"/>
  <c r="O114" i="3"/>
  <c r="P114" i="3"/>
  <c r="Q114" i="3"/>
  <c r="C114" i="3"/>
  <c r="D114" i="3"/>
  <c r="E114" i="3"/>
  <c r="F114" i="3"/>
  <c r="G114" i="3"/>
  <c r="M96" i="3"/>
  <c r="N96" i="3"/>
  <c r="O96" i="3"/>
  <c r="P96" i="3"/>
  <c r="Q96" i="3"/>
  <c r="C96" i="3"/>
  <c r="D96" i="3"/>
  <c r="E96" i="3"/>
  <c r="F96" i="3"/>
  <c r="G96" i="3"/>
  <c r="M78" i="3"/>
  <c r="N78" i="3"/>
  <c r="O78" i="3"/>
  <c r="P78" i="3"/>
  <c r="Q78" i="3"/>
  <c r="C78" i="3"/>
  <c r="D78" i="3"/>
  <c r="E78" i="3"/>
  <c r="F78" i="3"/>
  <c r="G78" i="3"/>
  <c r="L72" i="3"/>
  <c r="L71" i="3"/>
  <c r="L70" i="3"/>
  <c r="L69" i="3"/>
  <c r="L68" i="3"/>
  <c r="L67" i="3"/>
  <c r="L66" i="3"/>
  <c r="L65" i="3"/>
  <c r="L64" i="3"/>
  <c r="L63" i="3"/>
  <c r="L62" i="3"/>
  <c r="L61" i="3"/>
  <c r="E72" i="3"/>
  <c r="D72" i="3"/>
  <c r="C72" i="3"/>
  <c r="E71" i="3"/>
  <c r="D71" i="3"/>
  <c r="C71" i="3"/>
  <c r="E70" i="3"/>
  <c r="D70" i="3"/>
  <c r="C70" i="3"/>
  <c r="E69" i="3"/>
  <c r="D69" i="3"/>
  <c r="C69" i="3"/>
  <c r="E68" i="3"/>
  <c r="D68" i="3"/>
  <c r="C68" i="3"/>
  <c r="F67" i="3"/>
  <c r="E67" i="3"/>
  <c r="D67" i="3"/>
  <c r="B67" i="3"/>
  <c r="I66" i="3"/>
  <c r="Q57" i="10"/>
  <c r="F66" i="3"/>
  <c r="E66" i="3"/>
  <c r="D66" i="3"/>
  <c r="B66" i="3"/>
  <c r="I65" i="3"/>
  <c r="Q56" i="10"/>
  <c r="F65" i="3"/>
  <c r="E65" i="3"/>
  <c r="D65" i="3"/>
  <c r="B65" i="3"/>
  <c r="I64" i="3"/>
  <c r="Q55" i="10"/>
  <c r="F64" i="3"/>
  <c r="E64" i="3"/>
  <c r="D64" i="3"/>
  <c r="B64" i="3"/>
  <c r="F63" i="3"/>
  <c r="E63" i="3"/>
  <c r="D63" i="3"/>
  <c r="B63" i="3"/>
  <c r="F62" i="3"/>
  <c r="E62" i="3"/>
  <c r="D62" i="3"/>
  <c r="B62" i="3"/>
  <c r="E61" i="3"/>
  <c r="F61" i="3"/>
  <c r="D61" i="3"/>
  <c r="B61" i="3"/>
  <c r="L54" i="3"/>
  <c r="L53" i="3"/>
  <c r="L52" i="3"/>
  <c r="L51" i="3"/>
  <c r="L50" i="3"/>
  <c r="L49" i="3"/>
  <c r="L48" i="3"/>
  <c r="L47" i="3"/>
  <c r="L46" i="3"/>
  <c r="L45" i="3"/>
  <c r="L44" i="3"/>
  <c r="L43" i="3"/>
  <c r="E54" i="3"/>
  <c r="D54" i="3"/>
  <c r="C54" i="3"/>
  <c r="E53" i="3"/>
  <c r="D53" i="3"/>
  <c r="C53" i="3"/>
  <c r="E52" i="3"/>
  <c r="D52" i="3"/>
  <c r="C52" i="3"/>
  <c r="E51" i="3"/>
  <c r="D51" i="3"/>
  <c r="C51" i="3"/>
  <c r="E50" i="3"/>
  <c r="D50" i="3"/>
  <c r="C50" i="3"/>
  <c r="F49" i="3"/>
  <c r="E49" i="3"/>
  <c r="D49" i="3"/>
  <c r="B49" i="3"/>
  <c r="F48" i="3"/>
  <c r="E48" i="3"/>
  <c r="D48" i="3"/>
  <c r="B48" i="3"/>
  <c r="I47" i="3"/>
  <c r="F47" i="3"/>
  <c r="E47" i="3"/>
  <c r="D47" i="3"/>
  <c r="B47" i="3"/>
  <c r="I46" i="3"/>
  <c r="F46" i="3"/>
  <c r="E46" i="3"/>
  <c r="D46" i="3"/>
  <c r="B46" i="3"/>
  <c r="F45" i="3"/>
  <c r="E45" i="3"/>
  <c r="D45" i="3"/>
  <c r="B45" i="3"/>
  <c r="I44" i="3"/>
  <c r="F44" i="3"/>
  <c r="E44" i="3"/>
  <c r="D44" i="3"/>
  <c r="B44" i="3"/>
  <c r="I43" i="3"/>
  <c r="F43" i="3"/>
  <c r="E43" i="3"/>
  <c r="D43" i="3"/>
  <c r="B43" i="3"/>
  <c r="L36" i="3"/>
  <c r="L35" i="3"/>
  <c r="L34" i="3"/>
  <c r="L33" i="3"/>
  <c r="L32" i="3"/>
  <c r="L31" i="3"/>
  <c r="L30" i="3"/>
  <c r="L29" i="3"/>
  <c r="L28" i="3"/>
  <c r="L27" i="3"/>
  <c r="L26" i="3"/>
  <c r="L25" i="3"/>
  <c r="E36" i="3"/>
  <c r="C36" i="3"/>
  <c r="E35" i="3"/>
  <c r="C35" i="3"/>
  <c r="E34" i="3"/>
  <c r="C34" i="3"/>
  <c r="E33" i="3"/>
  <c r="C33" i="3"/>
  <c r="E32" i="3"/>
  <c r="C32" i="3"/>
  <c r="F31" i="3"/>
  <c r="E31" i="3"/>
  <c r="B31" i="3"/>
  <c r="I30" i="3"/>
  <c r="N57" i="10"/>
  <c r="F30" i="3"/>
  <c r="E30" i="3"/>
  <c r="B30" i="3"/>
  <c r="I29" i="3"/>
  <c r="N56" i="10"/>
  <c r="F29" i="3"/>
  <c r="E29" i="3"/>
  <c r="B29" i="3"/>
  <c r="I28" i="3"/>
  <c r="N55" i="10"/>
  <c r="F28" i="3"/>
  <c r="E28" i="3"/>
  <c r="B28" i="3"/>
  <c r="F27" i="3"/>
  <c r="E27" i="3"/>
  <c r="B27" i="3"/>
  <c r="F26" i="3"/>
  <c r="E26" i="3"/>
  <c r="B26" i="3"/>
  <c r="F25" i="3"/>
  <c r="E25" i="3"/>
  <c r="B25" i="3"/>
  <c r="L18" i="3"/>
  <c r="L17" i="3"/>
  <c r="L16" i="3"/>
  <c r="L15" i="3"/>
  <c r="L14" i="3"/>
  <c r="L13" i="3"/>
  <c r="L12" i="3"/>
  <c r="L11" i="3"/>
  <c r="L10" i="3"/>
  <c r="L9" i="3"/>
  <c r="L8" i="3"/>
  <c r="L7" i="3"/>
  <c r="E18" i="3"/>
  <c r="D18" i="3"/>
  <c r="C18" i="3"/>
  <c r="E17" i="3"/>
  <c r="D17" i="3"/>
  <c r="C17" i="3"/>
  <c r="E16" i="3"/>
  <c r="D16" i="3"/>
  <c r="C16" i="3"/>
  <c r="E15" i="3"/>
  <c r="D15" i="3"/>
  <c r="C15" i="3"/>
  <c r="E14" i="3"/>
  <c r="D14" i="3"/>
  <c r="C14" i="3"/>
  <c r="F13" i="3"/>
  <c r="E13" i="3"/>
  <c r="D13" i="3"/>
  <c r="B13" i="3"/>
  <c r="I12" i="3"/>
  <c r="K57" i="10"/>
  <c r="F12" i="3"/>
  <c r="E12" i="3"/>
  <c r="D12" i="3"/>
  <c r="B12" i="3"/>
  <c r="I11" i="3"/>
  <c r="K56" i="10"/>
  <c r="F11" i="3"/>
  <c r="E11" i="3"/>
  <c r="D11" i="3"/>
  <c r="B11" i="3"/>
  <c r="I10" i="3"/>
  <c r="K55" i="10"/>
  <c r="F10" i="3"/>
  <c r="E10" i="3"/>
  <c r="D10" i="3"/>
  <c r="B10" i="3"/>
  <c r="F9" i="3"/>
  <c r="E9" i="3"/>
  <c r="D9" i="3"/>
  <c r="B9" i="3"/>
  <c r="F8" i="3"/>
  <c r="E8" i="3"/>
  <c r="D8" i="3"/>
  <c r="B8" i="3"/>
  <c r="F7" i="3"/>
  <c r="E7" i="3"/>
  <c r="D7" i="3"/>
  <c r="M150" i="3"/>
  <c r="N150" i="3"/>
  <c r="O150" i="3"/>
  <c r="P150" i="3"/>
  <c r="Q150" i="3"/>
  <c r="C150" i="3"/>
  <c r="D150" i="3"/>
  <c r="E150" i="3"/>
  <c r="F150" i="3"/>
  <c r="G150" i="3"/>
  <c r="M60" i="3"/>
  <c r="N60" i="3"/>
  <c r="O60" i="3"/>
  <c r="P60" i="3"/>
  <c r="Q60" i="3"/>
  <c r="C60" i="3"/>
  <c r="D60" i="3"/>
  <c r="E60" i="3"/>
  <c r="F60" i="3"/>
  <c r="G60" i="3"/>
  <c r="M42" i="3"/>
  <c r="N42" i="3"/>
  <c r="O42" i="3"/>
  <c r="P42" i="3"/>
  <c r="Q42" i="3"/>
  <c r="C42" i="3"/>
  <c r="D42" i="3"/>
  <c r="E42" i="3"/>
  <c r="F42" i="3"/>
  <c r="G42" i="3"/>
  <c r="M24" i="3"/>
  <c r="N24" i="3"/>
  <c r="O24" i="3"/>
  <c r="P24" i="3"/>
  <c r="Q24" i="3"/>
  <c r="C24" i="3"/>
  <c r="D24" i="3"/>
  <c r="E24" i="3"/>
  <c r="F24" i="3"/>
  <c r="G24" i="3"/>
  <c r="M6" i="3"/>
  <c r="N6" i="3"/>
  <c r="O6" i="3"/>
  <c r="P6" i="3"/>
  <c r="Q6" i="3"/>
  <c r="C6" i="3"/>
  <c r="D6" i="3"/>
  <c r="E6" i="3"/>
  <c r="F6" i="3"/>
  <c r="G6" i="3"/>
  <c r="M60" i="2"/>
  <c r="N60" i="2"/>
  <c r="O60" i="2"/>
  <c r="P60" i="2"/>
  <c r="Q60" i="2"/>
  <c r="C60" i="2"/>
  <c r="D60" i="2"/>
  <c r="E60" i="2"/>
  <c r="F60" i="2"/>
  <c r="G60" i="2"/>
  <c r="R43" i="7"/>
  <c r="R61" i="7"/>
  <c r="R79" i="7"/>
  <c r="R115" i="7"/>
  <c r="R437" i="7"/>
  <c r="R134" i="7"/>
  <c r="Q151" i="7"/>
  <c r="R8" i="7"/>
  <c r="R26" i="7"/>
  <c r="R44" i="7"/>
  <c r="R62" i="7"/>
  <c r="R80" i="7"/>
  <c r="R98" i="7"/>
  <c r="R116" i="7"/>
  <c r="Q153" i="7"/>
  <c r="Q157" i="7"/>
  <c r="R169" i="7"/>
  <c r="R187" i="7"/>
  <c r="R205" i="7"/>
  <c r="R223" i="7"/>
  <c r="R241" i="7"/>
  <c r="R259" i="7"/>
  <c r="R277" i="7"/>
  <c r="R295" i="7"/>
  <c r="R313" i="7"/>
  <c r="P144" i="7"/>
  <c r="P142" i="7"/>
  <c r="P140" i="7"/>
  <c r="P137" i="7"/>
  <c r="P133" i="7"/>
  <c r="P136" i="7"/>
  <c r="P141" i="7"/>
  <c r="P135" i="7"/>
  <c r="P134" i="7"/>
  <c r="P138" i="7"/>
  <c r="P143" i="7"/>
  <c r="P139" i="7"/>
  <c r="P161" i="7"/>
  <c r="P159" i="7"/>
  <c r="P157" i="7"/>
  <c r="P153" i="7"/>
  <c r="P162" i="7"/>
  <c r="P156" i="7"/>
  <c r="P152" i="7"/>
  <c r="P160" i="7"/>
  <c r="P151" i="7"/>
  <c r="P154" i="7"/>
  <c r="P155" i="7"/>
  <c r="P158" i="7"/>
  <c r="Q154" i="7"/>
  <c r="S154" i="7"/>
  <c r="Q158" i="7"/>
  <c r="I8" i="7"/>
  <c r="R7" i="7"/>
  <c r="I10" i="7"/>
  <c r="R9" i="7"/>
  <c r="I26" i="7"/>
  <c r="R25" i="7"/>
  <c r="I28" i="7"/>
  <c r="Q84" i="11"/>
  <c r="R27" i="7"/>
  <c r="I46" i="7"/>
  <c r="R45" i="7"/>
  <c r="R206" i="7"/>
  <c r="R367" i="7"/>
  <c r="I64" i="7"/>
  <c r="R63" i="7"/>
  <c r="I82" i="7"/>
  <c r="R81" i="7"/>
  <c r="I98" i="7"/>
  <c r="T82" i="11"/>
  <c r="R97" i="7"/>
  <c r="I100" i="7"/>
  <c r="R99" i="7"/>
  <c r="O115" i="7"/>
  <c r="O119" i="7"/>
  <c r="O123" i="7"/>
  <c r="O116" i="7"/>
  <c r="O120" i="7"/>
  <c r="O124" i="7"/>
  <c r="O117" i="7"/>
  <c r="O121" i="7"/>
  <c r="O125" i="7"/>
  <c r="O118" i="7"/>
  <c r="O122" i="7"/>
  <c r="O126" i="7"/>
  <c r="I118" i="7"/>
  <c r="R117" i="7"/>
  <c r="I133" i="7"/>
  <c r="Q138" i="7"/>
  <c r="S138" i="7"/>
  <c r="Q134" i="7"/>
  <c r="Q144" i="7"/>
  <c r="Q142" i="7"/>
  <c r="Q140" i="7"/>
  <c r="Q137" i="7"/>
  <c r="S137" i="7"/>
  <c r="Q133" i="7"/>
  <c r="Q143" i="7"/>
  <c r="Q139" i="7"/>
  <c r="Q141" i="7"/>
  <c r="Q135" i="7"/>
  <c r="Q136" i="7"/>
  <c r="S136" i="7"/>
  <c r="Q155" i="7"/>
  <c r="S155" i="7"/>
  <c r="Q159" i="7"/>
  <c r="O168" i="7"/>
  <c r="O172" i="7"/>
  <c r="O176" i="7"/>
  <c r="O169" i="7"/>
  <c r="O173" i="7"/>
  <c r="O177" i="7"/>
  <c r="O170" i="7"/>
  <c r="O174" i="7"/>
  <c r="O178" i="7"/>
  <c r="O171" i="7"/>
  <c r="O175" i="7"/>
  <c r="O179" i="7"/>
  <c r="I169" i="7"/>
  <c r="R168" i="7"/>
  <c r="I171" i="7"/>
  <c r="R170" i="7"/>
  <c r="O186" i="7"/>
  <c r="O190" i="7"/>
  <c r="O194" i="7"/>
  <c r="O187" i="7"/>
  <c r="O191" i="7"/>
  <c r="O195" i="7"/>
  <c r="O188" i="7"/>
  <c r="O192" i="7"/>
  <c r="O196" i="7"/>
  <c r="O189" i="7"/>
  <c r="O193" i="7"/>
  <c r="O197" i="7"/>
  <c r="I187" i="7"/>
  <c r="R186" i="7"/>
  <c r="I189" i="7"/>
  <c r="R188" i="7"/>
  <c r="O204" i="7"/>
  <c r="O208" i="7"/>
  <c r="O212" i="7"/>
  <c r="O205" i="7"/>
  <c r="O209" i="7"/>
  <c r="O213" i="7"/>
  <c r="O206" i="7"/>
  <c r="O210" i="7"/>
  <c r="O214" i="7"/>
  <c r="O207" i="7"/>
  <c r="O211" i="7"/>
  <c r="O215" i="7"/>
  <c r="I207" i="7"/>
  <c r="O222" i="7"/>
  <c r="O226" i="7"/>
  <c r="O230" i="7"/>
  <c r="O223" i="7"/>
  <c r="O227" i="7"/>
  <c r="O231" i="7"/>
  <c r="O224" i="7"/>
  <c r="O228" i="7"/>
  <c r="O232" i="7"/>
  <c r="O225" i="7"/>
  <c r="O229" i="7"/>
  <c r="O233" i="7"/>
  <c r="R222" i="7"/>
  <c r="I225" i="7"/>
  <c r="R224" i="7"/>
  <c r="O240" i="7"/>
  <c r="O244" i="7"/>
  <c r="O248" i="7"/>
  <c r="O241" i="7"/>
  <c r="O245" i="7"/>
  <c r="O249" i="7"/>
  <c r="O242" i="7"/>
  <c r="O246" i="7"/>
  <c r="O250" i="7"/>
  <c r="O243" i="7"/>
  <c r="O247" i="7"/>
  <c r="O251" i="7"/>
  <c r="I241" i="7"/>
  <c r="R240" i="7"/>
  <c r="R242" i="7"/>
  <c r="R252" i="7"/>
  <c r="I243" i="7"/>
  <c r="O258" i="7"/>
  <c r="O262" i="7"/>
  <c r="O266" i="7"/>
  <c r="O259" i="7"/>
  <c r="O263" i="7"/>
  <c r="O267" i="7"/>
  <c r="O260" i="7"/>
  <c r="O264" i="7"/>
  <c r="O268" i="7"/>
  <c r="O261" i="7"/>
  <c r="O265" i="7"/>
  <c r="O269" i="7"/>
  <c r="I259" i="7"/>
  <c r="R258" i="7"/>
  <c r="I261" i="7"/>
  <c r="T99" i="11"/>
  <c r="R260" i="7"/>
  <c r="O276" i="7"/>
  <c r="O280" i="7"/>
  <c r="O284" i="7"/>
  <c r="O277" i="7"/>
  <c r="O281" i="7"/>
  <c r="O285" i="7"/>
  <c r="O278" i="7"/>
  <c r="O282" i="7"/>
  <c r="O286" i="7"/>
  <c r="O279" i="7"/>
  <c r="O283" i="7"/>
  <c r="O287" i="7"/>
  <c r="I279" i="7"/>
  <c r="R278" i="7"/>
  <c r="O294" i="7"/>
  <c r="O298" i="7"/>
  <c r="O302" i="7"/>
  <c r="O295" i="7"/>
  <c r="O299" i="7"/>
  <c r="O303" i="7"/>
  <c r="O296" i="7"/>
  <c r="O300" i="7"/>
  <c r="O304" i="7"/>
  <c r="O297" i="7"/>
  <c r="O301" i="7"/>
  <c r="O305" i="7"/>
  <c r="I297" i="7"/>
  <c r="R296" i="7"/>
  <c r="O312" i="7"/>
  <c r="O316" i="7"/>
  <c r="O320" i="7"/>
  <c r="O313" i="7"/>
  <c r="O317" i="7"/>
  <c r="O321" i="7"/>
  <c r="O314" i="7"/>
  <c r="O318" i="7"/>
  <c r="O322" i="7"/>
  <c r="O315" i="7"/>
  <c r="O319" i="7"/>
  <c r="O323" i="7"/>
  <c r="I315" i="7"/>
  <c r="R314" i="7"/>
  <c r="R475" i="7"/>
  <c r="P30" i="7"/>
  <c r="P26" i="7"/>
  <c r="P35" i="7"/>
  <c r="P33" i="7"/>
  <c r="P31" i="7"/>
  <c r="P27" i="7"/>
  <c r="P36" i="7"/>
  <c r="P34" i="7"/>
  <c r="P32" i="7"/>
  <c r="P29" i="7"/>
  <c r="P25" i="7"/>
  <c r="P28" i="7"/>
  <c r="P46" i="7"/>
  <c r="P54" i="7"/>
  <c r="P52" i="7"/>
  <c r="P50" i="7"/>
  <c r="P47" i="7"/>
  <c r="P43" i="7"/>
  <c r="P53" i="7"/>
  <c r="P51" i="7"/>
  <c r="P49" i="7"/>
  <c r="P45" i="7"/>
  <c r="P44" i="7"/>
  <c r="P48" i="7"/>
  <c r="P66" i="7"/>
  <c r="P62" i="7"/>
  <c r="P71" i="7"/>
  <c r="P69" i="7"/>
  <c r="P67" i="7"/>
  <c r="P63" i="7"/>
  <c r="P72" i="7"/>
  <c r="P70" i="7"/>
  <c r="P68" i="7"/>
  <c r="P65" i="7"/>
  <c r="P61" i="7"/>
  <c r="P64" i="7"/>
  <c r="P89" i="7"/>
  <c r="P87" i="7"/>
  <c r="P85" i="7"/>
  <c r="P88" i="7"/>
  <c r="P82" i="7"/>
  <c r="P83" i="7"/>
  <c r="P79" i="7"/>
  <c r="P81" i="7"/>
  <c r="P90" i="7"/>
  <c r="P86" i="7"/>
  <c r="P80" i="7"/>
  <c r="P84" i="7"/>
  <c r="P108" i="7"/>
  <c r="P106" i="7"/>
  <c r="P104" i="7"/>
  <c r="P101" i="7"/>
  <c r="P97" i="7"/>
  <c r="P100" i="7"/>
  <c r="P107" i="7"/>
  <c r="P103" i="7"/>
  <c r="P102" i="7"/>
  <c r="P98" i="7"/>
  <c r="P99" i="7"/>
  <c r="P105" i="7"/>
  <c r="P125" i="7"/>
  <c r="P123" i="7"/>
  <c r="P121" i="7"/>
  <c r="P117" i="7"/>
  <c r="P120" i="7"/>
  <c r="P116" i="7"/>
  <c r="P126" i="7"/>
  <c r="P122" i="7"/>
  <c r="P119" i="7"/>
  <c r="P118" i="7"/>
  <c r="P115" i="7"/>
  <c r="P124" i="7"/>
  <c r="Q152" i="7"/>
  <c r="S152" i="7"/>
  <c r="Q156" i="7"/>
  <c r="S156" i="7"/>
  <c r="Q160" i="7"/>
  <c r="P179" i="7"/>
  <c r="P177" i="7"/>
  <c r="P175" i="7"/>
  <c r="P172" i="7"/>
  <c r="P168" i="7"/>
  <c r="P178" i="7"/>
  <c r="P176" i="7"/>
  <c r="P174" i="7"/>
  <c r="P170" i="7"/>
  <c r="P171" i="7"/>
  <c r="P169" i="7"/>
  <c r="P173" i="7"/>
  <c r="P196" i="7"/>
  <c r="P194" i="7"/>
  <c r="P192" i="7"/>
  <c r="P188" i="7"/>
  <c r="P197" i="7"/>
  <c r="P195" i="7"/>
  <c r="P193" i="7"/>
  <c r="P190" i="7"/>
  <c r="P186" i="7"/>
  <c r="P191" i="7"/>
  <c r="P187" i="7"/>
  <c r="P189" i="7"/>
  <c r="P215" i="7"/>
  <c r="P213" i="7"/>
  <c r="P211" i="7"/>
  <c r="P208" i="7"/>
  <c r="P204" i="7"/>
  <c r="P214" i="7"/>
  <c r="P212" i="7"/>
  <c r="P210" i="7"/>
  <c r="P206" i="7"/>
  <c r="P207" i="7"/>
  <c r="P205" i="7"/>
  <c r="P209" i="7"/>
  <c r="P232" i="7"/>
  <c r="P230" i="7"/>
  <c r="P228" i="7"/>
  <c r="P224" i="7"/>
  <c r="P233" i="7"/>
  <c r="P231" i="7"/>
  <c r="P229" i="7"/>
  <c r="P226" i="7"/>
  <c r="P222" i="7"/>
  <c r="P227" i="7"/>
  <c r="P223" i="7"/>
  <c r="P225" i="7"/>
  <c r="P243" i="7"/>
  <c r="P248" i="7"/>
  <c r="P242" i="7"/>
  <c r="P240" i="7"/>
  <c r="P250" i="7"/>
  <c r="P247" i="7"/>
  <c r="P245" i="7"/>
  <c r="P249" i="7"/>
  <c r="P241" i="7"/>
  <c r="P251" i="7"/>
  <c r="P246" i="7"/>
  <c r="P244" i="7"/>
  <c r="P263" i="7"/>
  <c r="P259" i="7"/>
  <c r="P267" i="7"/>
  <c r="P264" i="7"/>
  <c r="P269" i="7"/>
  <c r="P266" i="7"/>
  <c r="P262" i="7"/>
  <c r="P260" i="7"/>
  <c r="P268" i="7"/>
  <c r="P258" i="7"/>
  <c r="P265" i="7"/>
  <c r="P261" i="7"/>
  <c r="P279" i="7"/>
  <c r="P286" i="7"/>
  <c r="P283" i="7"/>
  <c r="P281" i="7"/>
  <c r="P285" i="7"/>
  <c r="P277" i="7"/>
  <c r="P287" i="7"/>
  <c r="P282" i="7"/>
  <c r="P280" i="7"/>
  <c r="P284" i="7"/>
  <c r="P278" i="7"/>
  <c r="P276" i="7"/>
  <c r="P299" i="7"/>
  <c r="P295" i="7"/>
  <c r="P304" i="7"/>
  <c r="P302" i="7"/>
  <c r="P305" i="7"/>
  <c r="P303" i="7"/>
  <c r="P298" i="7"/>
  <c r="P296" i="7"/>
  <c r="P294" i="7"/>
  <c r="P301" i="7"/>
  <c r="P297" i="7"/>
  <c r="P300" i="7"/>
  <c r="P315" i="7"/>
  <c r="P323" i="7"/>
  <c r="P321" i="7"/>
  <c r="P319" i="7"/>
  <c r="P316" i="7"/>
  <c r="P312" i="7"/>
  <c r="P317" i="7"/>
  <c r="P313" i="7"/>
  <c r="P322" i="7"/>
  <c r="P320" i="7"/>
  <c r="P318" i="7"/>
  <c r="P314" i="7"/>
  <c r="I7" i="7"/>
  <c r="N81" i="11"/>
  <c r="Q16" i="7"/>
  <c r="Q12" i="7"/>
  <c r="S12" i="7"/>
  <c r="Q8" i="7"/>
  <c r="Q15" i="7"/>
  <c r="Q11" i="7"/>
  <c r="S11" i="7"/>
  <c r="Q7" i="7"/>
  <c r="Q17" i="7"/>
  <c r="Q13" i="7"/>
  <c r="Q9" i="7"/>
  <c r="Q14" i="7"/>
  <c r="Q10" i="7"/>
  <c r="S10" i="7"/>
  <c r="Q18" i="7"/>
  <c r="I25" i="7"/>
  <c r="Q35" i="7"/>
  <c r="Q33" i="7"/>
  <c r="Q31" i="7"/>
  <c r="Q27" i="7"/>
  <c r="Q28" i="7"/>
  <c r="S28" i="7"/>
  <c r="Q30" i="7"/>
  <c r="S30" i="7"/>
  <c r="Q26" i="7"/>
  <c r="Q32" i="7"/>
  <c r="Q25" i="7"/>
  <c r="Q36" i="7"/>
  <c r="Q29" i="7"/>
  <c r="S29" i="7"/>
  <c r="Q34" i="7"/>
  <c r="I43" i="7"/>
  <c r="Q54" i="7"/>
  <c r="Q52" i="7"/>
  <c r="Q50" i="7"/>
  <c r="Q47" i="7"/>
  <c r="S47" i="7"/>
  <c r="Q43" i="7"/>
  <c r="Q48" i="7"/>
  <c r="S48" i="7"/>
  <c r="Q44" i="7"/>
  <c r="Q46" i="7"/>
  <c r="S46" i="7"/>
  <c r="Q51" i="7"/>
  <c r="Q45" i="7"/>
  <c r="Q49" i="7"/>
  <c r="Q53" i="7"/>
  <c r="I61" i="7"/>
  <c r="Q71" i="7"/>
  <c r="Q69" i="7"/>
  <c r="Q67" i="7"/>
  <c r="Q63" i="7"/>
  <c r="Q64" i="7"/>
  <c r="S64" i="7"/>
  <c r="Q66" i="7"/>
  <c r="S66" i="7"/>
  <c r="Q62" i="7"/>
  <c r="Q70" i="7"/>
  <c r="Q68" i="7"/>
  <c r="Q61" i="7"/>
  <c r="S61" i="7"/>
  <c r="Q72" i="7"/>
  <c r="Q65" i="7"/>
  <c r="S65" i="7"/>
  <c r="I79" i="7"/>
  <c r="Q89" i="7"/>
  <c r="Q87" i="7"/>
  <c r="Q83" i="7"/>
  <c r="S83" i="7"/>
  <c r="Q79" i="7"/>
  <c r="Q90" i="7"/>
  <c r="Q86" i="7"/>
  <c r="Q84" i="7"/>
  <c r="S84" i="7"/>
  <c r="Q80" i="7"/>
  <c r="Q88" i="7"/>
  <c r="Q85" i="7"/>
  <c r="Q82" i="7"/>
  <c r="S82" i="7"/>
  <c r="Q81" i="7"/>
  <c r="I97" i="7"/>
  <c r="T81" i="11"/>
  <c r="Q102" i="7"/>
  <c r="S102" i="7"/>
  <c r="Q98" i="7"/>
  <c r="Q108" i="7"/>
  <c r="Q106" i="7"/>
  <c r="Q104" i="7"/>
  <c r="Q101" i="7"/>
  <c r="S101" i="7"/>
  <c r="Q97" i="7"/>
  <c r="Q100" i="7"/>
  <c r="S100" i="7"/>
  <c r="Q105" i="7"/>
  <c r="Q99" i="7"/>
  <c r="Q107" i="7"/>
  <c r="Q103" i="7"/>
  <c r="I115" i="7"/>
  <c r="Q118" i="7"/>
  <c r="S118" i="7"/>
  <c r="Q125" i="7"/>
  <c r="Q123" i="7"/>
  <c r="Q121" i="7"/>
  <c r="Q117" i="7"/>
  <c r="Q116" i="7"/>
  <c r="Q124" i="7"/>
  <c r="Q115" i="7"/>
  <c r="Q126" i="7"/>
  <c r="Q122" i="7"/>
  <c r="Q119" i="7"/>
  <c r="S119" i="7"/>
  <c r="Q120" i="7"/>
  <c r="S120" i="7"/>
  <c r="O133" i="7"/>
  <c r="O137" i="7"/>
  <c r="O141" i="7"/>
  <c r="O134" i="7"/>
  <c r="O138" i="7"/>
  <c r="O142" i="7"/>
  <c r="O135" i="7"/>
  <c r="O139" i="7"/>
  <c r="O143" i="7"/>
  <c r="O136" i="7"/>
  <c r="O140" i="7"/>
  <c r="O144" i="7"/>
  <c r="I134" i="7"/>
  <c r="R133" i="7"/>
  <c r="R455" i="7"/>
  <c r="I136" i="7"/>
  <c r="R135" i="7"/>
  <c r="O151" i="7"/>
  <c r="O155" i="7"/>
  <c r="O159" i="7"/>
  <c r="O152" i="7"/>
  <c r="O156" i="7"/>
  <c r="O160" i="7"/>
  <c r="O153" i="7"/>
  <c r="O157" i="7"/>
  <c r="O161" i="7"/>
  <c r="O154" i="7"/>
  <c r="O158" i="7"/>
  <c r="O162" i="7"/>
  <c r="I168" i="7"/>
  <c r="Q173" i="7"/>
  <c r="S173" i="7"/>
  <c r="Q169" i="7"/>
  <c r="Q171" i="7"/>
  <c r="S171" i="7"/>
  <c r="Q179" i="7"/>
  <c r="Q177" i="7"/>
  <c r="Q175" i="7"/>
  <c r="Q172" i="7"/>
  <c r="S172" i="7"/>
  <c r="Q168" i="7"/>
  <c r="Q174" i="7"/>
  <c r="Q178" i="7"/>
  <c r="Q176" i="7"/>
  <c r="Q170" i="7"/>
  <c r="I186" i="7"/>
  <c r="Q96" i="11"/>
  <c r="Q189" i="7"/>
  <c r="S189" i="7"/>
  <c r="Q191" i="7"/>
  <c r="S191" i="7"/>
  <c r="Q187" i="7"/>
  <c r="Q196" i="7"/>
  <c r="Q194" i="7"/>
  <c r="Q192" i="7"/>
  <c r="Q188" i="7"/>
  <c r="Q193" i="7"/>
  <c r="Q186" i="7"/>
  <c r="Q197" i="7"/>
  <c r="Q190" i="7"/>
  <c r="S190" i="7"/>
  <c r="Q195" i="7"/>
  <c r="I204" i="7"/>
  <c r="Q209" i="7"/>
  <c r="S209" i="7"/>
  <c r="Q205" i="7"/>
  <c r="Q207" i="7"/>
  <c r="S207" i="7"/>
  <c r="Q215" i="7"/>
  <c r="Q213" i="7"/>
  <c r="Q211" i="7"/>
  <c r="Q208" i="7"/>
  <c r="S208" i="7"/>
  <c r="Q204" i="7"/>
  <c r="Q212" i="7"/>
  <c r="Q206" i="7"/>
  <c r="Q210" i="7"/>
  <c r="Q214" i="7"/>
  <c r="I222" i="7"/>
  <c r="Q225" i="7"/>
  <c r="S225" i="7"/>
  <c r="Q227" i="7"/>
  <c r="S227" i="7"/>
  <c r="Q223" i="7"/>
  <c r="Q232" i="7"/>
  <c r="Q230" i="7"/>
  <c r="Q228" i="7"/>
  <c r="Q224" i="7"/>
  <c r="Q231" i="7"/>
  <c r="Q229" i="7"/>
  <c r="Q222" i="7"/>
  <c r="Q233" i="7"/>
  <c r="Q226" i="7"/>
  <c r="S226" i="7"/>
  <c r="I240" i="7"/>
  <c r="Q251" i="7"/>
  <c r="Q249" i="7"/>
  <c r="Q247" i="7"/>
  <c r="Q244" i="7"/>
  <c r="S244" i="7"/>
  <c r="Q240" i="7"/>
  <c r="Q250" i="7"/>
  <c r="Q245" i="7"/>
  <c r="S245" i="7"/>
  <c r="Q243" i="7"/>
  <c r="S243" i="7"/>
  <c r="Q241" i="7"/>
  <c r="Q246" i="7"/>
  <c r="Q248" i="7"/>
  <c r="Q242" i="7"/>
  <c r="I258" i="7"/>
  <c r="Q268" i="7"/>
  <c r="Q266" i="7"/>
  <c r="Q264" i="7"/>
  <c r="Q260" i="7"/>
  <c r="Q269" i="7"/>
  <c r="Q262" i="7"/>
  <c r="S262" i="7"/>
  <c r="Q258" i="7"/>
  <c r="Q265" i="7"/>
  <c r="Q263" i="7"/>
  <c r="S263" i="7"/>
  <c r="Q261" i="7"/>
  <c r="S261" i="7"/>
  <c r="Q267" i="7"/>
  <c r="Q259" i="7"/>
  <c r="I276" i="7"/>
  <c r="Q287" i="7"/>
  <c r="Q285" i="7"/>
  <c r="Q283" i="7"/>
  <c r="Q280" i="7"/>
  <c r="S280" i="7"/>
  <c r="Q276" i="7"/>
  <c r="Q279" i="7"/>
  <c r="S279" i="7"/>
  <c r="Q277" i="7"/>
  <c r="Q282" i="7"/>
  <c r="Q284" i="7"/>
  <c r="Q278" i="7"/>
  <c r="Q286" i="7"/>
  <c r="Q281" i="7"/>
  <c r="S281" i="7"/>
  <c r="I294" i="7"/>
  <c r="Q304" i="7"/>
  <c r="Q302" i="7"/>
  <c r="Q300" i="7"/>
  <c r="Q296" i="7"/>
  <c r="Q305" i="7"/>
  <c r="Q294" i="7"/>
  <c r="Q301" i="7"/>
  <c r="Q299" i="7"/>
  <c r="S299" i="7"/>
  <c r="Q297" i="7"/>
  <c r="S297" i="7"/>
  <c r="Q295" i="7"/>
  <c r="Q303" i="7"/>
  <c r="Q298" i="7"/>
  <c r="S298" i="7"/>
  <c r="I312" i="7"/>
  <c r="Q323" i="7"/>
  <c r="Q321" i="7"/>
  <c r="Q319" i="7"/>
  <c r="Q316" i="7"/>
  <c r="S316" i="7"/>
  <c r="Q312" i="7"/>
  <c r="Q317" i="7"/>
  <c r="S317" i="7"/>
  <c r="Q313" i="7"/>
  <c r="Q322" i="7"/>
  <c r="Q320" i="7"/>
  <c r="Q318" i="7"/>
  <c r="Q314" i="7"/>
  <c r="Q315" i="7"/>
  <c r="S315" i="7"/>
  <c r="R155" i="3"/>
  <c r="I156" i="3"/>
  <c r="R47" i="3"/>
  <c r="I48" i="3"/>
  <c r="R82" i="6"/>
  <c r="I83" i="6"/>
  <c r="L84" i="11"/>
  <c r="O84" i="11"/>
  <c r="I44" i="7"/>
  <c r="I62" i="7"/>
  <c r="I80" i="7"/>
  <c r="R84" i="11"/>
  <c r="I116" i="7"/>
  <c r="I135" i="7"/>
  <c r="L99" i="11"/>
  <c r="O99" i="11"/>
  <c r="I205" i="7"/>
  <c r="I223" i="7"/>
  <c r="R385" i="7"/>
  <c r="R403" i="7"/>
  <c r="R99" i="11"/>
  <c r="I277" i="7"/>
  <c r="R439" i="7"/>
  <c r="I295" i="7"/>
  <c r="R457" i="7"/>
  <c r="R473" i="7"/>
  <c r="I313" i="7"/>
  <c r="R11" i="5"/>
  <c r="I12" i="5"/>
  <c r="R29" i="5"/>
  <c r="I30" i="5"/>
  <c r="R47" i="6"/>
  <c r="I48" i="6"/>
  <c r="R47" i="5"/>
  <c r="I48" i="5"/>
  <c r="L83" i="11"/>
  <c r="I9" i="7"/>
  <c r="O83" i="11"/>
  <c r="I27" i="7"/>
  <c r="I45" i="7"/>
  <c r="I63" i="7"/>
  <c r="I81" i="7"/>
  <c r="R83" i="11"/>
  <c r="I99" i="7"/>
  <c r="I117" i="7"/>
  <c r="L98" i="11"/>
  <c r="I170" i="7"/>
  <c r="O98" i="11"/>
  <c r="I188" i="7"/>
  <c r="Q98" i="11"/>
  <c r="I206" i="7"/>
  <c r="I224" i="7"/>
  <c r="I242" i="7"/>
  <c r="R98" i="11"/>
  <c r="I260" i="7"/>
  <c r="T98" i="11"/>
  <c r="I278" i="7"/>
  <c r="I296" i="7"/>
  <c r="R306" i="7"/>
  <c r="I314" i="7"/>
  <c r="I72" i="10"/>
  <c r="R83" i="3"/>
  <c r="L72" i="10"/>
  <c r="R101" i="3"/>
  <c r="O72" i="10"/>
  <c r="R137" i="3"/>
  <c r="O57" i="10"/>
  <c r="R65" i="3"/>
  <c r="I57" i="10"/>
  <c r="R11" i="3"/>
  <c r="L57" i="10"/>
  <c r="R29" i="3"/>
  <c r="R119" i="3"/>
  <c r="O82" i="11"/>
  <c r="R73" i="7"/>
  <c r="R82" i="11"/>
  <c r="L97" i="11"/>
  <c r="O97" i="11"/>
  <c r="R216" i="7"/>
  <c r="R365" i="7"/>
  <c r="R97" i="11"/>
  <c r="L82" i="11"/>
  <c r="R28" i="5"/>
  <c r="I29" i="5"/>
  <c r="R46" i="6"/>
  <c r="I47" i="6"/>
  <c r="R12" i="11"/>
  <c r="R65" i="5"/>
  <c r="O41" i="11"/>
  <c r="R11" i="6"/>
  <c r="O66" i="6"/>
  <c r="O70" i="6"/>
  <c r="O67" i="6"/>
  <c r="O71" i="6"/>
  <c r="O69" i="6"/>
  <c r="O68" i="6"/>
  <c r="O56" i="11"/>
  <c r="R64" i="6"/>
  <c r="O105" i="6"/>
  <c r="O104" i="6"/>
  <c r="O102" i="6"/>
  <c r="O106" i="6"/>
  <c r="O103" i="6"/>
  <c r="O107" i="6"/>
  <c r="R26" i="11"/>
  <c r="R100" i="6"/>
  <c r="R41" i="11"/>
  <c r="R29" i="6"/>
  <c r="O83" i="6"/>
  <c r="O87" i="6"/>
  <c r="O86" i="6"/>
  <c r="O84" i="6"/>
  <c r="O88" i="6"/>
  <c r="O85" i="6"/>
  <c r="O89" i="6"/>
  <c r="O56" i="10"/>
  <c r="R64" i="3"/>
  <c r="L71" i="10"/>
  <c r="R100" i="3"/>
  <c r="O71" i="10"/>
  <c r="R136" i="3"/>
  <c r="I71" i="10"/>
  <c r="R82" i="3"/>
  <c r="I56" i="10"/>
  <c r="R10" i="3"/>
  <c r="R46" i="3"/>
  <c r="O105" i="3"/>
  <c r="O103" i="3"/>
  <c r="O107" i="3"/>
  <c r="O104" i="3"/>
  <c r="O108" i="3"/>
  <c r="O106" i="3"/>
  <c r="R118" i="3"/>
  <c r="O121" i="3"/>
  <c r="O125" i="3"/>
  <c r="O126" i="3"/>
  <c r="O123" i="3"/>
  <c r="O124" i="3"/>
  <c r="O122" i="3"/>
  <c r="L56" i="10"/>
  <c r="R28" i="3"/>
  <c r="O141" i="3"/>
  <c r="O142" i="3"/>
  <c r="O139" i="3"/>
  <c r="O143" i="3"/>
  <c r="O140" i="3"/>
  <c r="O144" i="3"/>
  <c r="R154" i="3"/>
  <c r="R10" i="5"/>
  <c r="R81" i="6"/>
  <c r="R11" i="11"/>
  <c r="R64" i="5"/>
  <c r="O40" i="11"/>
  <c r="R10" i="6"/>
  <c r="O55" i="11"/>
  <c r="R63" i="6"/>
  <c r="R25" i="11"/>
  <c r="R99" i="6"/>
  <c r="R46" i="5"/>
  <c r="R40" i="11"/>
  <c r="R28" i="6"/>
  <c r="R153" i="3"/>
  <c r="R9" i="5"/>
  <c r="R45" i="5"/>
  <c r="R80" i="6"/>
  <c r="R45" i="3"/>
  <c r="G145" i="7"/>
  <c r="R26" i="5"/>
  <c r="I27" i="5"/>
  <c r="R27" i="5"/>
  <c r="R10" i="11"/>
  <c r="R63" i="5"/>
  <c r="O39" i="11"/>
  <c r="R9" i="6"/>
  <c r="R45" i="6"/>
  <c r="O54" i="11"/>
  <c r="R62" i="6"/>
  <c r="R79" i="6"/>
  <c r="I80" i="6"/>
  <c r="T53" i="11"/>
  <c r="R24" i="11"/>
  <c r="R98" i="6"/>
  <c r="R39" i="11"/>
  <c r="R27" i="6"/>
  <c r="R117" i="3"/>
  <c r="G19" i="7"/>
  <c r="G37" i="7"/>
  <c r="G55" i="7"/>
  <c r="G73" i="7"/>
  <c r="G91" i="7"/>
  <c r="G109" i="7"/>
  <c r="G127" i="7"/>
  <c r="G180" i="7"/>
  <c r="G198" i="7"/>
  <c r="G216" i="7"/>
  <c r="G234" i="7"/>
  <c r="G252" i="7"/>
  <c r="G270" i="7"/>
  <c r="G288" i="7"/>
  <c r="Q465" i="7"/>
  <c r="G306" i="7"/>
  <c r="G324" i="7"/>
  <c r="L54" i="10"/>
  <c r="I27" i="3"/>
  <c r="N54" i="10"/>
  <c r="R26" i="3"/>
  <c r="O69" i="10"/>
  <c r="I135" i="3"/>
  <c r="Q69" i="10"/>
  <c r="R134" i="3"/>
  <c r="I54" i="10"/>
  <c r="I9" i="3"/>
  <c r="K54" i="10"/>
  <c r="R8" i="3"/>
  <c r="L55" i="10"/>
  <c r="R27" i="3"/>
  <c r="I45" i="3"/>
  <c r="R44" i="3"/>
  <c r="O53" i="10"/>
  <c r="I62" i="3"/>
  <c r="Q53" i="10"/>
  <c r="O55" i="10"/>
  <c r="R63" i="3"/>
  <c r="I68" i="10"/>
  <c r="I80" i="3"/>
  <c r="K68" i="10"/>
  <c r="L68" i="10"/>
  <c r="I98" i="3"/>
  <c r="N68" i="10"/>
  <c r="L70" i="10"/>
  <c r="R99" i="3"/>
  <c r="I117" i="3"/>
  <c r="R116" i="3"/>
  <c r="I69" i="10"/>
  <c r="I81" i="3"/>
  <c r="K69" i="10"/>
  <c r="R80" i="3"/>
  <c r="O68" i="10"/>
  <c r="I134" i="3"/>
  <c r="Q68" i="10"/>
  <c r="O70" i="10"/>
  <c r="R135" i="3"/>
  <c r="I153" i="3"/>
  <c r="R152" i="3"/>
  <c r="I53" i="10"/>
  <c r="I8" i="3"/>
  <c r="K53" i="10"/>
  <c r="I55" i="10"/>
  <c r="R9" i="3"/>
  <c r="L53" i="10"/>
  <c r="I26" i="3"/>
  <c r="N53" i="10"/>
  <c r="O54" i="10"/>
  <c r="I63" i="3"/>
  <c r="Q54" i="10"/>
  <c r="R62" i="3"/>
  <c r="I70" i="10"/>
  <c r="R81" i="3"/>
  <c r="L69" i="10"/>
  <c r="I99" i="3"/>
  <c r="N69" i="10"/>
  <c r="R98" i="3"/>
  <c r="R44" i="6"/>
  <c r="O53" i="11"/>
  <c r="R61" i="6"/>
  <c r="R23" i="11"/>
  <c r="R97" i="6"/>
  <c r="Q26" i="6"/>
  <c r="Q27" i="6"/>
  <c r="L81" i="11"/>
  <c r="O81" i="11"/>
  <c r="R81" i="11"/>
  <c r="L96" i="11"/>
  <c r="O96" i="11"/>
  <c r="R96" i="11"/>
  <c r="O38" i="11"/>
  <c r="R8" i="6"/>
  <c r="R9" i="11"/>
  <c r="R62" i="5"/>
  <c r="I26" i="6"/>
  <c r="T37" i="11"/>
  <c r="O37" i="11"/>
  <c r="I8" i="6"/>
  <c r="Q37" i="11"/>
  <c r="R38" i="11"/>
  <c r="R26" i="6"/>
  <c r="O52" i="11"/>
  <c r="I61" i="6"/>
  <c r="Q52" i="11"/>
  <c r="R22" i="11"/>
  <c r="I97" i="6"/>
  <c r="T22" i="11"/>
  <c r="R8" i="5"/>
  <c r="R44" i="5"/>
  <c r="R8" i="11"/>
  <c r="I62" i="5"/>
  <c r="T8" i="11"/>
  <c r="E131" i="6"/>
  <c r="C132" i="6"/>
  <c r="G132" i="6"/>
  <c r="E133" i="6"/>
  <c r="C134" i="6"/>
  <c r="R54" i="11"/>
  <c r="G134" i="6"/>
  <c r="I134" i="6"/>
  <c r="E135" i="6"/>
  <c r="C136" i="6"/>
  <c r="R56" i="11"/>
  <c r="G136" i="6"/>
  <c r="E137" i="6"/>
  <c r="D138" i="6"/>
  <c r="C139" i="6"/>
  <c r="B140" i="6"/>
  <c r="T60" i="11"/>
  <c r="F140" i="6"/>
  <c r="E141" i="6"/>
  <c r="D142" i="6"/>
  <c r="B131" i="6"/>
  <c r="F131" i="6"/>
  <c r="D132" i="6"/>
  <c r="B133" i="6"/>
  <c r="F133" i="6"/>
  <c r="D134" i="6"/>
  <c r="B135" i="6"/>
  <c r="F135" i="6"/>
  <c r="D136" i="6"/>
  <c r="B137" i="6"/>
  <c r="T57" i="11"/>
  <c r="F137" i="6"/>
  <c r="E138" i="6"/>
  <c r="D139" i="6"/>
  <c r="C140" i="6"/>
  <c r="B141" i="6"/>
  <c r="T61" i="11"/>
  <c r="F141" i="6"/>
  <c r="E142" i="6"/>
  <c r="C131" i="6"/>
  <c r="G131" i="6"/>
  <c r="E132" i="6"/>
  <c r="C133" i="6"/>
  <c r="R53" i="11"/>
  <c r="G133" i="6"/>
  <c r="E134" i="6"/>
  <c r="C135" i="6"/>
  <c r="R55" i="11"/>
  <c r="G135" i="6"/>
  <c r="E136" i="6"/>
  <c r="C137" i="6"/>
  <c r="B138" i="6"/>
  <c r="T58" i="11"/>
  <c r="F138" i="6"/>
  <c r="E139" i="6"/>
  <c r="D140" i="6"/>
  <c r="C141" i="6"/>
  <c r="B142" i="6"/>
  <c r="T62" i="11"/>
  <c r="F142" i="6"/>
  <c r="D131" i="6"/>
  <c r="B132" i="6"/>
  <c r="F132" i="6"/>
  <c r="D133" i="6"/>
  <c r="B134" i="6"/>
  <c r="F134" i="6"/>
  <c r="D135" i="6"/>
  <c r="B136" i="6"/>
  <c r="F136" i="6"/>
  <c r="D137" i="6"/>
  <c r="C138" i="6"/>
  <c r="B139" i="6"/>
  <c r="T59" i="11"/>
  <c r="F139" i="6"/>
  <c r="E140" i="6"/>
  <c r="D141" i="6"/>
  <c r="C142" i="6"/>
  <c r="R25" i="6"/>
  <c r="R37" i="11"/>
  <c r="I60" i="6"/>
  <c r="Q51" i="11"/>
  <c r="O51" i="11"/>
  <c r="I7" i="3"/>
  <c r="K52" i="10"/>
  <c r="I52" i="10"/>
  <c r="I79" i="3"/>
  <c r="K67" i="10"/>
  <c r="I67" i="10"/>
  <c r="I133" i="3"/>
  <c r="Q67" i="10"/>
  <c r="O67" i="10"/>
  <c r="I25" i="6"/>
  <c r="T36" i="11"/>
  <c r="R36" i="11"/>
  <c r="I78" i="6"/>
  <c r="T51" i="11"/>
  <c r="R51" i="11"/>
  <c r="R78" i="6"/>
  <c r="R52" i="11"/>
  <c r="I25" i="3"/>
  <c r="N52" i="10"/>
  <c r="L52" i="10"/>
  <c r="I61" i="3"/>
  <c r="Q52" i="10"/>
  <c r="O52" i="10"/>
  <c r="I97" i="3"/>
  <c r="N67" i="10"/>
  <c r="L67" i="10"/>
  <c r="R79" i="3"/>
  <c r="N83" i="11"/>
  <c r="Q81" i="11"/>
  <c r="Q83" i="11"/>
  <c r="T83" i="11"/>
  <c r="R43" i="3"/>
  <c r="R115" i="3"/>
  <c r="N82" i="11"/>
  <c r="R151" i="3"/>
  <c r="R25" i="5"/>
  <c r="R43" i="6"/>
  <c r="R60" i="6"/>
  <c r="R96" i="6"/>
  <c r="Q106" i="6"/>
  <c r="Q102" i="6"/>
  <c r="S102" i="6"/>
  <c r="Q98" i="6"/>
  <c r="Q105" i="6"/>
  <c r="Q101" i="6"/>
  <c r="S101" i="6"/>
  <c r="Q97" i="6"/>
  <c r="Q104" i="6"/>
  <c r="Q100" i="6"/>
  <c r="Q107" i="6"/>
  <c r="Q103" i="6"/>
  <c r="Q99" i="6"/>
  <c r="Q96" i="6"/>
  <c r="I96" i="6"/>
  <c r="T21" i="11"/>
  <c r="N87" i="11"/>
  <c r="Q87" i="11"/>
  <c r="T87" i="11"/>
  <c r="N84" i="11"/>
  <c r="N88" i="11"/>
  <c r="Q82" i="11"/>
  <c r="Q88" i="11"/>
  <c r="T84" i="11"/>
  <c r="T88" i="11"/>
  <c r="N85" i="11"/>
  <c r="N89" i="11"/>
  <c r="Q85" i="11"/>
  <c r="Q89" i="11"/>
  <c r="T85" i="11"/>
  <c r="T89" i="11"/>
  <c r="N86" i="11"/>
  <c r="N90" i="11"/>
  <c r="Q86" i="11"/>
  <c r="Q90" i="11"/>
  <c r="T86" i="11"/>
  <c r="T90" i="11"/>
  <c r="R61" i="5"/>
  <c r="R7" i="6"/>
  <c r="R7" i="3"/>
  <c r="R25" i="3"/>
  <c r="R61" i="3"/>
  <c r="R97" i="3"/>
  <c r="R133" i="3"/>
  <c r="R7" i="5"/>
  <c r="G37" i="5"/>
  <c r="I25" i="5"/>
  <c r="R43" i="5"/>
  <c r="G73" i="5"/>
  <c r="I61" i="5"/>
  <c r="T7" i="11"/>
  <c r="G19" i="6"/>
  <c r="I7" i="6"/>
  <c r="Q36" i="11"/>
  <c r="G55" i="6"/>
  <c r="I43" i="6"/>
  <c r="G72" i="6"/>
  <c r="G108" i="6"/>
  <c r="G163" i="3"/>
  <c r="G109" i="3"/>
  <c r="G73" i="3"/>
  <c r="G37" i="3"/>
  <c r="G19" i="5"/>
  <c r="G20" i="5"/>
  <c r="G55" i="5"/>
  <c r="G37" i="6"/>
  <c r="G90" i="6"/>
  <c r="Q144" i="3"/>
  <c r="G145" i="3"/>
  <c r="Q90" i="3"/>
  <c r="G91" i="3"/>
  <c r="Q126" i="3"/>
  <c r="G127" i="3"/>
  <c r="Q18" i="3"/>
  <c r="G19" i="3"/>
  <c r="Q54" i="3"/>
  <c r="G55" i="3"/>
  <c r="G74" i="5"/>
  <c r="Q35" i="3"/>
  <c r="Q36" i="3"/>
  <c r="Q71" i="3"/>
  <c r="Q72" i="3"/>
  <c r="Q108" i="3"/>
  <c r="Q162" i="3"/>
  <c r="Q143" i="3"/>
  <c r="Q17" i="3"/>
  <c r="Q53" i="3"/>
  <c r="Q89" i="3"/>
  <c r="Q125" i="3"/>
  <c r="Q107" i="3"/>
  <c r="Q161" i="3"/>
  <c r="Q18" i="5"/>
  <c r="Q14" i="5"/>
  <c r="Q10" i="5"/>
  <c r="Q17" i="5"/>
  <c r="Q13" i="5"/>
  <c r="S13" i="5"/>
  <c r="Q9" i="5"/>
  <c r="Q7" i="5"/>
  <c r="Q16" i="5"/>
  <c r="Q12" i="5"/>
  <c r="S12" i="5"/>
  <c r="Q8" i="5"/>
  <c r="Q15" i="5"/>
  <c r="Q11" i="5"/>
  <c r="S11" i="5"/>
  <c r="Q54" i="5"/>
  <c r="Q53" i="5"/>
  <c r="Q36" i="6"/>
  <c r="Q35" i="6"/>
  <c r="Q89" i="6"/>
  <c r="Q88" i="6"/>
  <c r="Q36" i="5"/>
  <c r="Q35" i="5"/>
  <c r="Q72" i="5"/>
  <c r="Q71" i="5"/>
  <c r="Q18" i="6"/>
  <c r="Q17" i="6"/>
  <c r="F124" i="6"/>
  <c r="Q77" i="11"/>
  <c r="Q47" i="11"/>
  <c r="Q54" i="6"/>
  <c r="Q53" i="6"/>
  <c r="F160" i="6"/>
  <c r="Q71" i="6"/>
  <c r="Q70" i="6"/>
  <c r="P68" i="4"/>
  <c r="P70" i="4"/>
  <c r="P71" i="4"/>
  <c r="P72" i="4"/>
  <c r="P69" i="4"/>
  <c r="Q52" i="3"/>
  <c r="Q88" i="3"/>
  <c r="Q124" i="3"/>
  <c r="Q34" i="3"/>
  <c r="Q70" i="3"/>
  <c r="Q106" i="3"/>
  <c r="Q142" i="3"/>
  <c r="Q52" i="5"/>
  <c r="Q34" i="6"/>
  <c r="Q87" i="6"/>
  <c r="Q16" i="3"/>
  <c r="Q160" i="3"/>
  <c r="Q33" i="5"/>
  <c r="Q34" i="5"/>
  <c r="Q69" i="5"/>
  <c r="Q70" i="5"/>
  <c r="Q15" i="6"/>
  <c r="Q16" i="6"/>
  <c r="Q51" i="6"/>
  <c r="Q52" i="6"/>
  <c r="Q68" i="6"/>
  <c r="Q69" i="6"/>
  <c r="Q33" i="3"/>
  <c r="Q105" i="3"/>
  <c r="Q69" i="3"/>
  <c r="Q140" i="3"/>
  <c r="Q141" i="3"/>
  <c r="Q15" i="3"/>
  <c r="Q51" i="3"/>
  <c r="Q87" i="3"/>
  <c r="Q51" i="5"/>
  <c r="Q33" i="6"/>
  <c r="Q86" i="6"/>
  <c r="Q159" i="3"/>
  <c r="O68" i="4"/>
  <c r="Q14" i="3"/>
  <c r="Q50" i="3"/>
  <c r="Q86" i="3"/>
  <c r="Q122" i="3"/>
  <c r="Q158" i="3"/>
  <c r="Q32" i="3"/>
  <c r="Q68" i="3"/>
  <c r="Q104" i="3"/>
  <c r="T97" i="11"/>
  <c r="P124" i="4"/>
  <c r="P121" i="4"/>
  <c r="P119" i="4"/>
  <c r="P117" i="4"/>
  <c r="P115" i="4"/>
  <c r="P123" i="4"/>
  <c r="P126" i="4"/>
  <c r="P122" i="4"/>
  <c r="P120" i="4"/>
  <c r="P118" i="4"/>
  <c r="P116" i="4"/>
  <c r="P125" i="4"/>
  <c r="P142" i="4"/>
  <c r="P139" i="4"/>
  <c r="P137" i="4"/>
  <c r="P135" i="4"/>
  <c r="P133" i="4"/>
  <c r="P141" i="4"/>
  <c r="P144" i="4"/>
  <c r="P140" i="4"/>
  <c r="P138" i="4"/>
  <c r="P136" i="4"/>
  <c r="P134" i="4"/>
  <c r="P143" i="4"/>
  <c r="P106" i="4"/>
  <c r="P103" i="4"/>
  <c r="P101" i="4"/>
  <c r="P99" i="4"/>
  <c r="P97" i="4"/>
  <c r="P105" i="4"/>
  <c r="P108" i="4"/>
  <c r="P104" i="4"/>
  <c r="P102" i="4"/>
  <c r="P100" i="4"/>
  <c r="P98" i="4"/>
  <c r="P107" i="4"/>
  <c r="P161" i="4"/>
  <c r="P160" i="4"/>
  <c r="P157" i="4"/>
  <c r="P155" i="4"/>
  <c r="P153" i="4"/>
  <c r="P151" i="4"/>
  <c r="P159" i="4"/>
  <c r="P162" i="4"/>
  <c r="P158" i="4"/>
  <c r="P156" i="4"/>
  <c r="P154" i="4"/>
  <c r="P152" i="4"/>
  <c r="P51" i="4"/>
  <c r="P47" i="4"/>
  <c r="P54" i="4"/>
  <c r="P50" i="4"/>
  <c r="P48" i="4"/>
  <c r="P46" i="4"/>
  <c r="P44" i="4"/>
  <c r="P49" i="4"/>
  <c r="P43" i="4"/>
  <c r="P53" i="4"/>
  <c r="P52" i="4"/>
  <c r="P45" i="4"/>
  <c r="P67" i="4"/>
  <c r="P65" i="4"/>
  <c r="P63" i="4"/>
  <c r="P61" i="4"/>
  <c r="P66" i="4"/>
  <c r="P62" i="4"/>
  <c r="P64" i="4"/>
  <c r="P15" i="4"/>
  <c r="P11" i="4"/>
  <c r="P18" i="4"/>
  <c r="P14" i="4"/>
  <c r="P12" i="4"/>
  <c r="P10" i="4"/>
  <c r="P8" i="4"/>
  <c r="P16" i="4"/>
  <c r="P9" i="4"/>
  <c r="P17" i="4"/>
  <c r="P13" i="4"/>
  <c r="P7" i="4"/>
  <c r="P90" i="4"/>
  <c r="P86" i="4"/>
  <c r="P84" i="4"/>
  <c r="P82" i="4"/>
  <c r="P80" i="4"/>
  <c r="P89" i="4"/>
  <c r="P88" i="4"/>
  <c r="P85" i="4"/>
  <c r="P83" i="4"/>
  <c r="P81" i="4"/>
  <c r="P79" i="4"/>
  <c r="P87" i="4"/>
  <c r="P33" i="4"/>
  <c r="P29" i="4"/>
  <c r="P36" i="4"/>
  <c r="P32" i="4"/>
  <c r="P30" i="4"/>
  <c r="P28" i="4"/>
  <c r="P26" i="4"/>
  <c r="P31" i="4"/>
  <c r="P25" i="4"/>
  <c r="P35" i="4"/>
  <c r="P34" i="4"/>
  <c r="P27" i="4"/>
  <c r="Q50" i="5"/>
  <c r="Q32" i="6"/>
  <c r="Q85" i="6"/>
  <c r="Q84" i="6"/>
  <c r="S84" i="6"/>
  <c r="Q50" i="6"/>
  <c r="Q67" i="6"/>
  <c r="Q66" i="6"/>
  <c r="S66" i="6"/>
  <c r="Q32" i="5"/>
  <c r="Q68" i="5"/>
  <c r="Q14" i="6"/>
  <c r="F120" i="6"/>
  <c r="Q73" i="11"/>
  <c r="Q43" i="11"/>
  <c r="Q31" i="5"/>
  <c r="S31" i="5"/>
  <c r="Q13" i="6"/>
  <c r="S13" i="6"/>
  <c r="Q49" i="6"/>
  <c r="S49" i="6"/>
  <c r="T26" i="11"/>
  <c r="Q49" i="5"/>
  <c r="S49" i="5"/>
  <c r="Q31" i="6"/>
  <c r="S31" i="6"/>
  <c r="Q67" i="5"/>
  <c r="S67" i="5"/>
  <c r="N97" i="11"/>
  <c r="D288" i="7"/>
  <c r="M294" i="7"/>
  <c r="T294" i="7"/>
  <c r="L132" i="6"/>
  <c r="L140" i="6"/>
  <c r="M197" i="7"/>
  <c r="M262" i="7"/>
  <c r="T262" i="7"/>
  <c r="E198" i="7"/>
  <c r="N314" i="7"/>
  <c r="O115" i="3"/>
  <c r="B145" i="3"/>
  <c r="O133" i="3"/>
  <c r="L198" i="7"/>
  <c r="M206" i="7"/>
  <c r="T206" i="7"/>
  <c r="E216" i="7"/>
  <c r="L216" i="7"/>
  <c r="N248" i="7"/>
  <c r="L252" i="7"/>
  <c r="M260" i="7"/>
  <c r="T96" i="11"/>
  <c r="N276" i="7"/>
  <c r="N295" i="7"/>
  <c r="L306" i="7"/>
  <c r="M323" i="7"/>
  <c r="G113" i="6"/>
  <c r="O66" i="11"/>
  <c r="G117" i="6"/>
  <c r="B90" i="6"/>
  <c r="N261" i="7"/>
  <c r="P89" i="3"/>
  <c r="P85" i="3"/>
  <c r="P81" i="3"/>
  <c r="P84" i="3"/>
  <c r="P80" i="3"/>
  <c r="P88" i="3"/>
  <c r="P86" i="3"/>
  <c r="P90" i="3"/>
  <c r="P87" i="3"/>
  <c r="P83" i="3"/>
  <c r="P82" i="3"/>
  <c r="P79" i="3"/>
  <c r="B163" i="3"/>
  <c r="T41" i="11"/>
  <c r="M196" i="7"/>
  <c r="D252" i="7"/>
  <c r="M268" i="7"/>
  <c r="M266" i="7"/>
  <c r="M313" i="7"/>
  <c r="O70" i="2"/>
  <c r="O66" i="2"/>
  <c r="O62" i="2"/>
  <c r="O69" i="2"/>
  <c r="O65" i="2"/>
  <c r="O61" i="2"/>
  <c r="O72" i="2"/>
  <c r="O68" i="2"/>
  <c r="O64" i="2"/>
  <c r="O71" i="2"/>
  <c r="O67" i="2"/>
  <c r="O63" i="2"/>
  <c r="M258" i="7"/>
  <c r="Q66" i="2"/>
  <c r="Q62" i="2"/>
  <c r="Q65" i="2"/>
  <c r="Q61" i="2"/>
  <c r="Q64" i="2"/>
  <c r="Q63" i="2"/>
  <c r="P70" i="2"/>
  <c r="P66" i="2"/>
  <c r="P62" i="2"/>
  <c r="P69" i="2"/>
  <c r="P65" i="2"/>
  <c r="P61" i="2"/>
  <c r="P72" i="2"/>
  <c r="P68" i="2"/>
  <c r="P64" i="2"/>
  <c r="P71" i="2"/>
  <c r="P67" i="2"/>
  <c r="P63" i="2"/>
  <c r="O9" i="4"/>
  <c r="M267" i="7"/>
  <c r="N96" i="11"/>
  <c r="L121" i="6"/>
  <c r="B72" i="6"/>
  <c r="P67" i="6"/>
  <c r="L133" i="6"/>
  <c r="D149" i="6"/>
  <c r="F150" i="6"/>
  <c r="F152" i="6"/>
  <c r="D153" i="6"/>
  <c r="L153" i="6"/>
  <c r="Q151" i="3"/>
  <c r="Q55" i="11"/>
  <c r="Q65" i="6"/>
  <c r="S65" i="6"/>
  <c r="C180" i="7"/>
  <c r="N53" i="3"/>
  <c r="G149" i="6"/>
  <c r="I149" i="6"/>
  <c r="T75" i="11"/>
  <c r="L136" i="6"/>
  <c r="C149" i="6"/>
  <c r="E150" i="6"/>
  <c r="E152" i="6"/>
  <c r="F156" i="6"/>
  <c r="C329" i="7"/>
  <c r="G329" i="7"/>
  <c r="I329" i="7"/>
  <c r="E330" i="7"/>
  <c r="C331" i="7"/>
  <c r="G331" i="7"/>
  <c r="I331" i="7"/>
  <c r="E332" i="7"/>
  <c r="C333" i="7"/>
  <c r="B334" i="7"/>
  <c r="F334" i="7"/>
  <c r="E335" i="7"/>
  <c r="D336" i="7"/>
  <c r="C337" i="7"/>
  <c r="B338" i="7"/>
  <c r="F338" i="7"/>
  <c r="E339" i="7"/>
  <c r="D340" i="7"/>
  <c r="L330" i="7"/>
  <c r="L334" i="7"/>
  <c r="L338" i="7"/>
  <c r="C347" i="7"/>
  <c r="G347" i="7"/>
  <c r="I347" i="7"/>
  <c r="E348" i="7"/>
  <c r="C349" i="7"/>
  <c r="G349" i="7"/>
  <c r="I349" i="7"/>
  <c r="E350" i="7"/>
  <c r="C351" i="7"/>
  <c r="E352" i="7"/>
  <c r="C353" i="7"/>
  <c r="E354" i="7"/>
  <c r="C355" i="7"/>
  <c r="E356" i="7"/>
  <c r="C357" i="7"/>
  <c r="E358" i="7"/>
  <c r="L348" i="7"/>
  <c r="L352" i="7"/>
  <c r="L356" i="7"/>
  <c r="C365" i="7"/>
  <c r="G365" i="7"/>
  <c r="I365" i="7"/>
  <c r="E366" i="7"/>
  <c r="C367" i="7"/>
  <c r="G367" i="7"/>
  <c r="I367" i="7"/>
  <c r="E368" i="7"/>
  <c r="C369" i="7"/>
  <c r="B370" i="7"/>
  <c r="F370" i="7"/>
  <c r="E371" i="7"/>
  <c r="D372" i="7"/>
  <c r="C373" i="7"/>
  <c r="B374" i="7"/>
  <c r="F374" i="7"/>
  <c r="E375" i="7"/>
  <c r="D376" i="7"/>
  <c r="L366" i="7"/>
  <c r="L370" i="7"/>
  <c r="L374" i="7"/>
  <c r="C383" i="7"/>
  <c r="G383" i="7"/>
  <c r="I383" i="7"/>
  <c r="E384" i="7"/>
  <c r="C385" i="7"/>
  <c r="G385" i="7"/>
  <c r="I385" i="7"/>
  <c r="E386" i="7"/>
  <c r="C387" i="7"/>
  <c r="E388" i="7"/>
  <c r="C389" i="7"/>
  <c r="E390" i="7"/>
  <c r="C391" i="7"/>
  <c r="E392" i="7"/>
  <c r="C393" i="7"/>
  <c r="E394" i="7"/>
  <c r="L384" i="7"/>
  <c r="L388" i="7"/>
  <c r="L392" i="7"/>
  <c r="C401" i="7"/>
  <c r="G401" i="7"/>
  <c r="I401" i="7"/>
  <c r="E402" i="7"/>
  <c r="C403" i="7"/>
  <c r="G403" i="7"/>
  <c r="I403" i="7"/>
  <c r="E404" i="7"/>
  <c r="C405" i="7"/>
  <c r="B406" i="7"/>
  <c r="F406" i="7"/>
  <c r="E407" i="7"/>
  <c r="D408" i="7"/>
  <c r="C409" i="7"/>
  <c r="B410" i="7"/>
  <c r="F410" i="7"/>
  <c r="E411" i="7"/>
  <c r="D412" i="7"/>
  <c r="L402" i="7"/>
  <c r="L406" i="7"/>
  <c r="L410" i="7"/>
  <c r="C419" i="7"/>
  <c r="G419" i="7"/>
  <c r="I419" i="7"/>
  <c r="E420" i="7"/>
  <c r="C421" i="7"/>
  <c r="G421" i="7"/>
  <c r="I421" i="7"/>
  <c r="E422" i="7"/>
  <c r="C423" i="7"/>
  <c r="E424" i="7"/>
  <c r="C425" i="7"/>
  <c r="E426" i="7"/>
  <c r="C427" i="7"/>
  <c r="E428" i="7"/>
  <c r="C429" i="7"/>
  <c r="E430" i="7"/>
  <c r="L420" i="7"/>
  <c r="B150" i="6"/>
  <c r="B152" i="6"/>
  <c r="D329" i="7"/>
  <c r="B330" i="7"/>
  <c r="F330" i="7"/>
  <c r="D331" i="7"/>
  <c r="B332" i="7"/>
  <c r="F332" i="7"/>
  <c r="D333" i="7"/>
  <c r="C334" i="7"/>
  <c r="B335" i="7"/>
  <c r="F335" i="7"/>
  <c r="E336" i="7"/>
  <c r="D337" i="7"/>
  <c r="C338" i="7"/>
  <c r="B339" i="7"/>
  <c r="F339" i="7"/>
  <c r="E340" i="7"/>
  <c r="L331" i="7"/>
  <c r="L335" i="7"/>
  <c r="L339" i="7"/>
  <c r="D347" i="7"/>
  <c r="B348" i="7"/>
  <c r="F348" i="7"/>
  <c r="D349" i="7"/>
  <c r="B350" i="7"/>
  <c r="F350" i="7"/>
  <c r="D351" i="7"/>
  <c r="B352" i="7"/>
  <c r="F352" i="7"/>
  <c r="D353" i="7"/>
  <c r="B354" i="7"/>
  <c r="F354" i="7"/>
  <c r="D355" i="7"/>
  <c r="B356" i="7"/>
  <c r="F356" i="7"/>
  <c r="D357" i="7"/>
  <c r="B358" i="7"/>
  <c r="F358" i="7"/>
  <c r="L349" i="7"/>
  <c r="L353" i="7"/>
  <c r="L357" i="7"/>
  <c r="D365" i="7"/>
  <c r="B366" i="7"/>
  <c r="F366" i="7"/>
  <c r="D367" i="7"/>
  <c r="B368" i="7"/>
  <c r="F368" i="7"/>
  <c r="D369" i="7"/>
  <c r="C370" i="7"/>
  <c r="B371" i="7"/>
  <c r="F371" i="7"/>
  <c r="E372" i="7"/>
  <c r="D373" i="7"/>
  <c r="C374" i="7"/>
  <c r="B375" i="7"/>
  <c r="F375" i="7"/>
  <c r="E376" i="7"/>
  <c r="L367" i="7"/>
  <c r="L371" i="7"/>
  <c r="L375" i="7"/>
  <c r="D383" i="7"/>
  <c r="B384" i="7"/>
  <c r="F384" i="7"/>
  <c r="D385" i="7"/>
  <c r="B386" i="7"/>
  <c r="F386" i="7"/>
  <c r="D387" i="7"/>
  <c r="B388" i="7"/>
  <c r="F388" i="7"/>
  <c r="D389" i="7"/>
  <c r="B390" i="7"/>
  <c r="F390" i="7"/>
  <c r="D391" i="7"/>
  <c r="B392" i="7"/>
  <c r="F392" i="7"/>
  <c r="D393" i="7"/>
  <c r="B394" i="7"/>
  <c r="F394" i="7"/>
  <c r="L385" i="7"/>
  <c r="L389" i="7"/>
  <c r="L393" i="7"/>
  <c r="D401" i="7"/>
  <c r="B402" i="7"/>
  <c r="F402" i="7"/>
  <c r="D403" i="7"/>
  <c r="B404" i="7"/>
  <c r="F404" i="7"/>
  <c r="D405" i="7"/>
  <c r="C406" i="7"/>
  <c r="B407" i="7"/>
  <c r="F407" i="7"/>
  <c r="E408" i="7"/>
  <c r="D409" i="7"/>
  <c r="C410" i="7"/>
  <c r="B411" i="7"/>
  <c r="F411" i="7"/>
  <c r="E412" i="7"/>
  <c r="L403" i="7"/>
  <c r="L407" i="7"/>
  <c r="L411" i="7"/>
  <c r="D419" i="7"/>
  <c r="B420" i="7"/>
  <c r="F420" i="7"/>
  <c r="D421" i="7"/>
  <c r="B422" i="7"/>
  <c r="F422" i="7"/>
  <c r="D423" i="7"/>
  <c r="B424" i="7"/>
  <c r="F424" i="7"/>
  <c r="D425" i="7"/>
  <c r="B426" i="7"/>
  <c r="F426" i="7"/>
  <c r="D427" i="7"/>
  <c r="B428" i="7"/>
  <c r="F428" i="7"/>
  <c r="D429" i="7"/>
  <c r="B430" i="7"/>
  <c r="F430" i="7"/>
  <c r="L421" i="7"/>
  <c r="L425" i="7"/>
  <c r="L429" i="7"/>
  <c r="D437" i="7"/>
  <c r="B438" i="7"/>
  <c r="F438" i="7"/>
  <c r="D439" i="7"/>
  <c r="B440" i="7"/>
  <c r="F440" i="7"/>
  <c r="D441" i="7"/>
  <c r="B442" i="7"/>
  <c r="F442" i="7"/>
  <c r="D443" i="7"/>
  <c r="B444" i="7"/>
  <c r="F444" i="7"/>
  <c r="D445" i="7"/>
  <c r="B446" i="7"/>
  <c r="F446" i="7"/>
  <c r="D447" i="7"/>
  <c r="B448" i="7"/>
  <c r="F448" i="7"/>
  <c r="L439" i="7"/>
  <c r="L443" i="7"/>
  <c r="L447" i="7"/>
  <c r="D455" i="7"/>
  <c r="B456" i="7"/>
  <c r="F456" i="7"/>
  <c r="D457" i="7"/>
  <c r="B458" i="7"/>
  <c r="F458" i="7"/>
  <c r="D459" i="7"/>
  <c r="C460" i="7"/>
  <c r="B461" i="7"/>
  <c r="F461" i="7"/>
  <c r="E462" i="7"/>
  <c r="D463" i="7"/>
  <c r="C464" i="7"/>
  <c r="B465" i="7"/>
  <c r="F465" i="7"/>
  <c r="E466" i="7"/>
  <c r="L457" i="7"/>
  <c r="L461" i="7"/>
  <c r="L465" i="7"/>
  <c r="D473" i="7"/>
  <c r="B474" i="7"/>
  <c r="F474" i="7"/>
  <c r="D475" i="7"/>
  <c r="E476" i="7"/>
  <c r="C477" i="7"/>
  <c r="B478" i="7"/>
  <c r="F478" i="7"/>
  <c r="E479" i="7"/>
  <c r="D480" i="7"/>
  <c r="C481" i="7"/>
  <c r="B482" i="7"/>
  <c r="F482" i="7"/>
  <c r="E483" i="7"/>
  <c r="E113" i="6"/>
  <c r="C114" i="6"/>
  <c r="G114" i="6"/>
  <c r="E115" i="6"/>
  <c r="C116" i="6"/>
  <c r="G116" i="6"/>
  <c r="I116" i="6"/>
  <c r="E117" i="6"/>
  <c r="C118" i="6"/>
  <c r="G118" i="6"/>
  <c r="E119" i="6"/>
  <c r="D120" i="6"/>
  <c r="C121" i="6"/>
  <c r="B122" i="6"/>
  <c r="F122" i="6"/>
  <c r="Q75" i="11"/>
  <c r="E123" i="6"/>
  <c r="D124" i="6"/>
  <c r="L118" i="6"/>
  <c r="L122" i="6"/>
  <c r="T73" i="11"/>
  <c r="T77" i="11"/>
  <c r="L134" i="6"/>
  <c r="N134" i="7"/>
  <c r="B145" i="7"/>
  <c r="E145" i="7"/>
  <c r="N152" i="7"/>
  <c r="M151" i="7"/>
  <c r="T151" i="7"/>
  <c r="M154" i="7"/>
  <c r="T154" i="7"/>
  <c r="M168" i="7"/>
  <c r="Q99" i="11"/>
  <c r="E329" i="7"/>
  <c r="C330" i="7"/>
  <c r="G330" i="7"/>
  <c r="I330" i="7"/>
  <c r="E331" i="7"/>
  <c r="C332" i="7"/>
  <c r="G332" i="7"/>
  <c r="I332" i="7"/>
  <c r="E333" i="7"/>
  <c r="D334" i="7"/>
  <c r="C335" i="7"/>
  <c r="B336" i="7"/>
  <c r="F336" i="7"/>
  <c r="E337" i="7"/>
  <c r="D338" i="7"/>
  <c r="C339" i="7"/>
  <c r="B340" i="7"/>
  <c r="F340" i="7"/>
  <c r="L332" i="7"/>
  <c r="L336" i="7"/>
  <c r="L340" i="7"/>
  <c r="E347" i="7"/>
  <c r="C348" i="7"/>
  <c r="G348" i="7"/>
  <c r="I348" i="7"/>
  <c r="E349" i="7"/>
  <c r="C350" i="7"/>
  <c r="G350" i="7"/>
  <c r="I350" i="7"/>
  <c r="E351" i="7"/>
  <c r="C352" i="7"/>
  <c r="E353" i="7"/>
  <c r="C354" i="7"/>
  <c r="E355" i="7"/>
  <c r="C356" i="7"/>
  <c r="E357" i="7"/>
  <c r="C358" i="7"/>
  <c r="L350" i="7"/>
  <c r="L354" i="7"/>
  <c r="L358" i="7"/>
  <c r="E365" i="7"/>
  <c r="C366" i="7"/>
  <c r="G366" i="7"/>
  <c r="I366" i="7"/>
  <c r="E367" i="7"/>
  <c r="C368" i="7"/>
  <c r="G368" i="7"/>
  <c r="I368" i="7"/>
  <c r="E369" i="7"/>
  <c r="D370" i="7"/>
  <c r="C371" i="7"/>
  <c r="B372" i="7"/>
  <c r="F372" i="7"/>
  <c r="E373" i="7"/>
  <c r="D374" i="7"/>
  <c r="C375" i="7"/>
  <c r="B376" i="7"/>
  <c r="F376" i="7"/>
  <c r="L368" i="7"/>
  <c r="L372" i="7"/>
  <c r="L376" i="7"/>
  <c r="E383" i="7"/>
  <c r="C384" i="7"/>
  <c r="G384" i="7"/>
  <c r="I384" i="7"/>
  <c r="E385" i="7"/>
  <c r="C386" i="7"/>
  <c r="G386" i="7"/>
  <c r="I386" i="7"/>
  <c r="E387" i="7"/>
  <c r="C388" i="7"/>
  <c r="E389" i="7"/>
  <c r="C390" i="7"/>
  <c r="E391" i="7"/>
  <c r="C392" i="7"/>
  <c r="E393" i="7"/>
  <c r="C394" i="7"/>
  <c r="L386" i="7"/>
  <c r="L390" i="7"/>
  <c r="L394" i="7"/>
  <c r="E401" i="7"/>
  <c r="C402" i="7"/>
  <c r="G402" i="7"/>
  <c r="I402" i="7"/>
  <c r="E403" i="7"/>
  <c r="C404" i="7"/>
  <c r="G404" i="7"/>
  <c r="I404" i="7"/>
  <c r="E405" i="7"/>
  <c r="D406" i="7"/>
  <c r="C407" i="7"/>
  <c r="B408" i="7"/>
  <c r="F408" i="7"/>
  <c r="E409" i="7"/>
  <c r="D410" i="7"/>
  <c r="C411" i="7"/>
  <c r="B412" i="7"/>
  <c r="F412" i="7"/>
  <c r="L404" i="7"/>
  <c r="L408" i="7"/>
  <c r="L412" i="7"/>
  <c r="E419" i="7"/>
  <c r="C420" i="7"/>
  <c r="G420" i="7"/>
  <c r="I420" i="7"/>
  <c r="E421" i="7"/>
  <c r="C422" i="7"/>
  <c r="G422" i="7"/>
  <c r="I422" i="7"/>
  <c r="E423" i="7"/>
  <c r="C424" i="7"/>
  <c r="E425" i="7"/>
  <c r="C426" i="7"/>
  <c r="E427" i="7"/>
  <c r="C428" i="7"/>
  <c r="E429" i="7"/>
  <c r="C430" i="7"/>
  <c r="L422" i="7"/>
  <c r="Q66" i="3"/>
  <c r="S66" i="3"/>
  <c r="O141" i="4"/>
  <c r="D114" i="6"/>
  <c r="B115" i="6"/>
  <c r="D116" i="6"/>
  <c r="B117" i="6"/>
  <c r="D118" i="6"/>
  <c r="B119" i="6"/>
  <c r="E120" i="6"/>
  <c r="D121" i="6"/>
  <c r="C122" i="6"/>
  <c r="B123" i="6"/>
  <c r="F123" i="6"/>
  <c r="Q76" i="11"/>
  <c r="E124" i="6"/>
  <c r="L115" i="6"/>
  <c r="L119" i="6"/>
  <c r="L123" i="6"/>
  <c r="T74" i="11"/>
  <c r="L131" i="6"/>
  <c r="L135" i="6"/>
  <c r="B149" i="6"/>
  <c r="F149" i="6"/>
  <c r="D150" i="6"/>
  <c r="M97" i="6"/>
  <c r="D152" i="6"/>
  <c r="B153" i="6"/>
  <c r="O99" i="6"/>
  <c r="B155" i="6"/>
  <c r="F155" i="6"/>
  <c r="E156" i="6"/>
  <c r="D157" i="6"/>
  <c r="C158" i="6"/>
  <c r="B159" i="6"/>
  <c r="F159" i="6"/>
  <c r="E160" i="6"/>
  <c r="L151" i="6"/>
  <c r="L155" i="6"/>
  <c r="L159" i="6"/>
  <c r="B329" i="7"/>
  <c r="F329" i="7"/>
  <c r="D330" i="7"/>
  <c r="B180" i="7"/>
  <c r="B331" i="7"/>
  <c r="F180" i="7"/>
  <c r="F331" i="7"/>
  <c r="D332" i="7"/>
  <c r="M170" i="7"/>
  <c r="B333" i="7"/>
  <c r="F333" i="7"/>
  <c r="E334" i="7"/>
  <c r="D335" i="7"/>
  <c r="C336" i="7"/>
  <c r="B337" i="7"/>
  <c r="F337" i="7"/>
  <c r="E338" i="7"/>
  <c r="D339" i="7"/>
  <c r="C340" i="7"/>
  <c r="L329" i="7"/>
  <c r="L180" i="7"/>
  <c r="L333" i="7"/>
  <c r="L337" i="7"/>
  <c r="B347" i="7"/>
  <c r="F347" i="7"/>
  <c r="N187" i="7"/>
  <c r="D348" i="7"/>
  <c r="M186" i="7"/>
  <c r="B349" i="7"/>
  <c r="F349" i="7"/>
  <c r="D350" i="7"/>
  <c r="B351" i="7"/>
  <c r="F351" i="7"/>
  <c r="D352" i="7"/>
  <c r="B353" i="7"/>
  <c r="F353" i="7"/>
  <c r="D354" i="7"/>
  <c r="M193" i="7"/>
  <c r="B355" i="7"/>
  <c r="F355" i="7"/>
  <c r="D356" i="7"/>
  <c r="B357" i="7"/>
  <c r="F357" i="7"/>
  <c r="D358" i="7"/>
  <c r="L347" i="7"/>
  <c r="L351" i="7"/>
  <c r="L355" i="7"/>
  <c r="B365" i="7"/>
  <c r="F365" i="7"/>
  <c r="N208" i="7"/>
  <c r="D366" i="7"/>
  <c r="M205" i="7"/>
  <c r="B367" i="7"/>
  <c r="F367" i="7"/>
  <c r="D368" i="7"/>
  <c r="B369" i="7"/>
  <c r="F369" i="7"/>
  <c r="E370" i="7"/>
  <c r="D371" i="7"/>
  <c r="C372" i="7"/>
  <c r="B373" i="7"/>
  <c r="F373" i="7"/>
  <c r="E374" i="7"/>
  <c r="D375" i="7"/>
  <c r="C376" i="7"/>
  <c r="L365" i="7"/>
  <c r="L369" i="7"/>
  <c r="L373" i="7"/>
  <c r="B383" i="7"/>
  <c r="F383" i="7"/>
  <c r="D384" i="7"/>
  <c r="M222" i="7"/>
  <c r="B385" i="7"/>
  <c r="F385" i="7"/>
  <c r="D386" i="7"/>
  <c r="B387" i="7"/>
  <c r="F387" i="7"/>
  <c r="D388" i="7"/>
  <c r="B389" i="7"/>
  <c r="F389" i="7"/>
  <c r="D390" i="7"/>
  <c r="B391" i="7"/>
  <c r="F391" i="7"/>
  <c r="D392" i="7"/>
  <c r="B393" i="7"/>
  <c r="F393" i="7"/>
  <c r="D394" i="7"/>
  <c r="L383" i="7"/>
  <c r="L387" i="7"/>
  <c r="L391" i="7"/>
  <c r="B401" i="7"/>
  <c r="F401" i="7"/>
  <c r="N242" i="7"/>
  <c r="D402" i="7"/>
  <c r="B252" i="7"/>
  <c r="B403" i="7"/>
  <c r="F403" i="7"/>
  <c r="D404" i="7"/>
  <c r="B405" i="7"/>
  <c r="F405" i="7"/>
  <c r="E406" i="7"/>
  <c r="D407" i="7"/>
  <c r="C408" i="7"/>
  <c r="B409" i="7"/>
  <c r="F409" i="7"/>
  <c r="E410" i="7"/>
  <c r="D411" i="7"/>
  <c r="C412" i="7"/>
  <c r="L401" i="7"/>
  <c r="L405" i="7"/>
  <c r="L409" i="7"/>
  <c r="B419" i="7"/>
  <c r="F419" i="7"/>
  <c r="D420" i="7"/>
  <c r="B421" i="7"/>
  <c r="F421" i="7"/>
  <c r="D422" i="7"/>
  <c r="B423" i="7"/>
  <c r="F423" i="7"/>
  <c r="D424" i="7"/>
  <c r="B425" i="7"/>
  <c r="F425" i="7"/>
  <c r="D426" i="7"/>
  <c r="B427" i="7"/>
  <c r="F427" i="7"/>
  <c r="D428" i="7"/>
  <c r="B429" i="7"/>
  <c r="F429" i="7"/>
  <c r="D430" i="7"/>
  <c r="L419" i="7"/>
  <c r="L426" i="7"/>
  <c r="L430" i="7"/>
  <c r="E437" i="7"/>
  <c r="C438" i="7"/>
  <c r="G438" i="7"/>
  <c r="I438" i="7"/>
  <c r="E439" i="7"/>
  <c r="C440" i="7"/>
  <c r="G440" i="7"/>
  <c r="I440" i="7"/>
  <c r="E441" i="7"/>
  <c r="C442" i="7"/>
  <c r="E443" i="7"/>
  <c r="C444" i="7"/>
  <c r="E445" i="7"/>
  <c r="C446" i="7"/>
  <c r="E447" i="7"/>
  <c r="C448" i="7"/>
  <c r="L440" i="7"/>
  <c r="L444" i="7"/>
  <c r="L448" i="7"/>
  <c r="E455" i="7"/>
  <c r="C456" i="7"/>
  <c r="G456" i="7"/>
  <c r="I456" i="7"/>
  <c r="E457" i="7"/>
  <c r="C458" i="7"/>
  <c r="G458" i="7"/>
  <c r="I458" i="7"/>
  <c r="E459" i="7"/>
  <c r="D460" i="7"/>
  <c r="C461" i="7"/>
  <c r="B462" i="7"/>
  <c r="F462" i="7"/>
  <c r="E463" i="7"/>
  <c r="D464" i="7"/>
  <c r="C465" i="7"/>
  <c r="B466" i="7"/>
  <c r="F466" i="7"/>
  <c r="L458" i="7"/>
  <c r="L462" i="7"/>
  <c r="L466" i="7"/>
  <c r="E473" i="7"/>
  <c r="N312" i="7"/>
  <c r="C474" i="7"/>
  <c r="G474" i="7"/>
  <c r="I474" i="7"/>
  <c r="E475" i="7"/>
  <c r="B476" i="7"/>
  <c r="F476" i="7"/>
  <c r="D477" i="7"/>
  <c r="N313" i="7"/>
  <c r="C478" i="7"/>
  <c r="B479" i="7"/>
  <c r="F479" i="7"/>
  <c r="E480" i="7"/>
  <c r="D481" i="7"/>
  <c r="C482" i="7"/>
  <c r="B483" i="7"/>
  <c r="F483" i="7"/>
  <c r="E484" i="7"/>
  <c r="L475" i="7"/>
  <c r="L479" i="7"/>
  <c r="L483" i="7"/>
  <c r="L423" i="7"/>
  <c r="L427" i="7"/>
  <c r="B437" i="7"/>
  <c r="F437" i="7"/>
  <c r="D438" i="7"/>
  <c r="B288" i="7"/>
  <c r="B439" i="7"/>
  <c r="F439" i="7"/>
  <c r="D440" i="7"/>
  <c r="B441" i="7"/>
  <c r="F441" i="7"/>
  <c r="D442" i="7"/>
  <c r="B443" i="7"/>
  <c r="F443" i="7"/>
  <c r="D444" i="7"/>
  <c r="B445" i="7"/>
  <c r="F445" i="7"/>
  <c r="D446" i="7"/>
  <c r="B447" i="7"/>
  <c r="F447" i="7"/>
  <c r="D448" i="7"/>
  <c r="L437" i="7"/>
  <c r="L288" i="7"/>
  <c r="L441" i="7"/>
  <c r="L445" i="7"/>
  <c r="B455" i="7"/>
  <c r="F455" i="7"/>
  <c r="N305" i="7"/>
  <c r="D456" i="7"/>
  <c r="B306" i="7"/>
  <c r="B457" i="7"/>
  <c r="F457" i="7"/>
  <c r="D458" i="7"/>
  <c r="B459" i="7"/>
  <c r="F459" i="7"/>
  <c r="E460" i="7"/>
  <c r="D461" i="7"/>
  <c r="C462" i="7"/>
  <c r="B463" i="7"/>
  <c r="F463" i="7"/>
  <c r="E464" i="7"/>
  <c r="D465" i="7"/>
  <c r="C466" i="7"/>
  <c r="L455" i="7"/>
  <c r="L459" i="7"/>
  <c r="L463" i="7"/>
  <c r="B473" i="7"/>
  <c r="F473" i="7"/>
  <c r="D474" i="7"/>
  <c r="B475" i="7"/>
  <c r="F475" i="7"/>
  <c r="C476" i="7"/>
  <c r="G476" i="7"/>
  <c r="I476" i="7"/>
  <c r="E477" i="7"/>
  <c r="D478" i="7"/>
  <c r="C479" i="7"/>
  <c r="B480" i="7"/>
  <c r="F480" i="7"/>
  <c r="E481" i="7"/>
  <c r="D482" i="7"/>
  <c r="C483" i="7"/>
  <c r="B484" i="7"/>
  <c r="F484" i="7"/>
  <c r="L476" i="7"/>
  <c r="L480" i="7"/>
  <c r="L484" i="7"/>
  <c r="L424" i="7"/>
  <c r="L428" i="7"/>
  <c r="C437" i="7"/>
  <c r="G437" i="7"/>
  <c r="I437" i="7"/>
  <c r="E438" i="7"/>
  <c r="M286" i="7"/>
  <c r="C439" i="7"/>
  <c r="S278" i="7"/>
  <c r="G439" i="7"/>
  <c r="I439" i="7"/>
  <c r="E440" i="7"/>
  <c r="C441" i="7"/>
  <c r="E442" i="7"/>
  <c r="C443" i="7"/>
  <c r="E444" i="7"/>
  <c r="C445" i="7"/>
  <c r="E446" i="7"/>
  <c r="C447" i="7"/>
  <c r="E448" i="7"/>
  <c r="L438" i="7"/>
  <c r="L442" i="7"/>
  <c r="L446" i="7"/>
  <c r="C455" i="7"/>
  <c r="G455" i="7"/>
  <c r="I455" i="7"/>
  <c r="E456" i="7"/>
  <c r="C306" i="7"/>
  <c r="C457" i="7"/>
  <c r="G457" i="7"/>
  <c r="I457" i="7"/>
  <c r="E458" i="7"/>
  <c r="C459" i="7"/>
  <c r="B460" i="7"/>
  <c r="F460" i="7"/>
  <c r="E461" i="7"/>
  <c r="D462" i="7"/>
  <c r="C463" i="7"/>
  <c r="B464" i="7"/>
  <c r="F464" i="7"/>
  <c r="E465" i="7"/>
  <c r="D466" i="7"/>
  <c r="L456" i="7"/>
  <c r="L460" i="7"/>
  <c r="L464" i="7"/>
  <c r="C473" i="7"/>
  <c r="G473" i="7"/>
  <c r="I473" i="7"/>
  <c r="E474" i="7"/>
  <c r="C475" i="7"/>
  <c r="G475" i="7"/>
  <c r="I475" i="7"/>
  <c r="D476" i="7"/>
  <c r="B324" i="7"/>
  <c r="B477" i="7"/>
  <c r="F324" i="7"/>
  <c r="F477" i="7"/>
  <c r="E478" i="7"/>
  <c r="D479" i="7"/>
  <c r="C480" i="7"/>
  <c r="B481" i="7"/>
  <c r="F481" i="7"/>
  <c r="E482" i="7"/>
  <c r="D483" i="7"/>
  <c r="C484" i="7"/>
  <c r="L473" i="7"/>
  <c r="L324" i="7"/>
  <c r="L477" i="7"/>
  <c r="L481" i="7"/>
  <c r="D484" i="7"/>
  <c r="L474" i="7"/>
  <c r="L478" i="7"/>
  <c r="L482" i="7"/>
  <c r="S294" i="7"/>
  <c r="N250" i="7"/>
  <c r="M241" i="7"/>
  <c r="E234" i="7"/>
  <c r="N214" i="7"/>
  <c r="N206" i="7"/>
  <c r="N212" i="7"/>
  <c r="F198" i="7"/>
  <c r="N170" i="7"/>
  <c r="N98" i="11"/>
  <c r="M171" i="7"/>
  <c r="T171" i="7"/>
  <c r="B198" i="7"/>
  <c r="E180" i="7"/>
  <c r="M169" i="7"/>
  <c r="T169" i="7"/>
  <c r="M173" i="7"/>
  <c r="T173" i="7"/>
  <c r="M175" i="7"/>
  <c r="M177" i="7"/>
  <c r="M179" i="7"/>
  <c r="N196" i="7"/>
  <c r="M187" i="7"/>
  <c r="Q97" i="11"/>
  <c r="M191" i="7"/>
  <c r="T191" i="7"/>
  <c r="M195" i="7"/>
  <c r="M213" i="7"/>
  <c r="N210" i="7"/>
  <c r="F270" i="7"/>
  <c r="N178" i="7"/>
  <c r="N176" i="7"/>
  <c r="N174" i="7"/>
  <c r="N172" i="7"/>
  <c r="D180" i="7"/>
  <c r="N171" i="7"/>
  <c r="N169" i="7"/>
  <c r="N99" i="11"/>
  <c r="N173" i="7"/>
  <c r="N175" i="7"/>
  <c r="N177" i="7"/>
  <c r="N179" i="7"/>
  <c r="N213" i="7"/>
  <c r="B234" i="7"/>
  <c r="F234" i="7"/>
  <c r="N240" i="7"/>
  <c r="M178" i="7"/>
  <c r="M176" i="7"/>
  <c r="M174" i="7"/>
  <c r="M172" i="7"/>
  <c r="T172" i="7"/>
  <c r="N168" i="7"/>
  <c r="N194" i="7"/>
  <c r="N192" i="7"/>
  <c r="N190" i="7"/>
  <c r="N188" i="7"/>
  <c r="S206" i="7"/>
  <c r="M224" i="7"/>
  <c r="T224" i="7"/>
  <c r="M231" i="7"/>
  <c r="M227" i="7"/>
  <c r="T227" i="7"/>
  <c r="M233" i="7"/>
  <c r="M229" i="7"/>
  <c r="S224" i="7"/>
  <c r="N244" i="7"/>
  <c r="N268" i="7"/>
  <c r="N269" i="7"/>
  <c r="D270" i="7"/>
  <c r="N267" i="7"/>
  <c r="N265" i="7"/>
  <c r="N263" i="7"/>
  <c r="N258" i="7"/>
  <c r="N259" i="7"/>
  <c r="N266" i="7"/>
  <c r="N264" i="7"/>
  <c r="N262" i="7"/>
  <c r="N260" i="7"/>
  <c r="N186" i="7"/>
  <c r="M189" i="7"/>
  <c r="T189" i="7"/>
  <c r="N191" i="7"/>
  <c r="N193" i="7"/>
  <c r="N195" i="7"/>
  <c r="N197" i="7"/>
  <c r="C198" i="7"/>
  <c r="B216" i="7"/>
  <c r="F216" i="7"/>
  <c r="M204" i="7"/>
  <c r="T204" i="7"/>
  <c r="S204" i="7"/>
  <c r="N205" i="7"/>
  <c r="M209" i="7"/>
  <c r="T209" i="7"/>
  <c r="M211" i="7"/>
  <c r="N215" i="7"/>
  <c r="M223" i="7"/>
  <c r="M269" i="7"/>
  <c r="M188" i="7"/>
  <c r="N189" i="7"/>
  <c r="M190" i="7"/>
  <c r="T190" i="7"/>
  <c r="M192" i="7"/>
  <c r="M194" i="7"/>
  <c r="D198" i="7"/>
  <c r="M215" i="7"/>
  <c r="N204" i="7"/>
  <c r="M207" i="7"/>
  <c r="T207" i="7"/>
  <c r="N209" i="7"/>
  <c r="N211" i="7"/>
  <c r="N232" i="7"/>
  <c r="N230" i="7"/>
  <c r="N228" i="7"/>
  <c r="N226" i="7"/>
  <c r="N224" i="7"/>
  <c r="D234" i="7"/>
  <c r="N225" i="7"/>
  <c r="N233" i="7"/>
  <c r="N231" i="7"/>
  <c r="N229" i="7"/>
  <c r="N227" i="7"/>
  <c r="N222" i="7"/>
  <c r="N223" i="7"/>
  <c r="N246" i="7"/>
  <c r="E252" i="7"/>
  <c r="B270" i="7"/>
  <c r="M264" i="7"/>
  <c r="D216" i="7"/>
  <c r="N207" i="7"/>
  <c r="M208" i="7"/>
  <c r="T208" i="7"/>
  <c r="M210" i="7"/>
  <c r="M212" i="7"/>
  <c r="M214" i="7"/>
  <c r="C216" i="7"/>
  <c r="L234" i="7"/>
  <c r="M250" i="7"/>
  <c r="S242" i="7"/>
  <c r="M225" i="7"/>
  <c r="T225" i="7"/>
  <c r="C234" i="7"/>
  <c r="M240" i="7"/>
  <c r="T240" i="7"/>
  <c r="N241" i="7"/>
  <c r="M245" i="7"/>
  <c r="T245" i="7"/>
  <c r="M247" i="7"/>
  <c r="M249" i="7"/>
  <c r="M251" i="7"/>
  <c r="F252" i="7"/>
  <c r="E270" i="7"/>
  <c r="L270" i="7"/>
  <c r="M259" i="7"/>
  <c r="M226" i="7"/>
  <c r="T226" i="7"/>
  <c r="M228" i="7"/>
  <c r="M230" i="7"/>
  <c r="M232" i="7"/>
  <c r="M243" i="7"/>
  <c r="T243" i="7"/>
  <c r="N245" i="7"/>
  <c r="N247" i="7"/>
  <c r="N249" i="7"/>
  <c r="N251" i="7"/>
  <c r="C252" i="7"/>
  <c r="M263" i="7"/>
  <c r="T263" i="7"/>
  <c r="M265" i="7"/>
  <c r="M242" i="7"/>
  <c r="T242" i="7"/>
  <c r="N243" i="7"/>
  <c r="M244" i="7"/>
  <c r="T244" i="7"/>
  <c r="M246" i="7"/>
  <c r="M248" i="7"/>
  <c r="C270" i="7"/>
  <c r="M261" i="7"/>
  <c r="T261" i="7"/>
  <c r="M277" i="7"/>
  <c r="N278" i="7"/>
  <c r="N280" i="7"/>
  <c r="N282" i="7"/>
  <c r="N284" i="7"/>
  <c r="N286" i="7"/>
  <c r="E288" i="7"/>
  <c r="M296" i="7"/>
  <c r="T296" i="7"/>
  <c r="S296" i="7"/>
  <c r="N297" i="7"/>
  <c r="M298" i="7"/>
  <c r="T298" i="7"/>
  <c r="M300" i="7"/>
  <c r="M302" i="7"/>
  <c r="M304" i="7"/>
  <c r="D306" i="7"/>
  <c r="M315" i="7"/>
  <c r="T315" i="7"/>
  <c r="N317" i="7"/>
  <c r="N319" i="7"/>
  <c r="N321" i="7"/>
  <c r="N323" i="7"/>
  <c r="C324" i="7"/>
  <c r="M276" i="7"/>
  <c r="N277" i="7"/>
  <c r="M281" i="7"/>
  <c r="T281" i="7"/>
  <c r="M283" i="7"/>
  <c r="M285" i="7"/>
  <c r="M287" i="7"/>
  <c r="F288" i="7"/>
  <c r="M295" i="7"/>
  <c r="N296" i="7"/>
  <c r="N298" i="7"/>
  <c r="N300" i="7"/>
  <c r="N302" i="7"/>
  <c r="N304" i="7"/>
  <c r="E306" i="7"/>
  <c r="M314" i="7"/>
  <c r="T314" i="7"/>
  <c r="S314" i="7"/>
  <c r="N315" i="7"/>
  <c r="M316" i="7"/>
  <c r="T316" i="7"/>
  <c r="M318" i="7"/>
  <c r="M320" i="7"/>
  <c r="M322" i="7"/>
  <c r="D324" i="7"/>
  <c r="M279" i="7"/>
  <c r="T279" i="7"/>
  <c r="N281" i="7"/>
  <c r="N283" i="7"/>
  <c r="N285" i="7"/>
  <c r="N287" i="7"/>
  <c r="C288" i="7"/>
  <c r="M299" i="7"/>
  <c r="T299" i="7"/>
  <c r="M301" i="7"/>
  <c r="M303" i="7"/>
  <c r="M305" i="7"/>
  <c r="F306" i="7"/>
  <c r="N316" i="7"/>
  <c r="N318" i="7"/>
  <c r="N320" i="7"/>
  <c r="N322" i="7"/>
  <c r="E324" i="7"/>
  <c r="M278" i="7"/>
  <c r="T278" i="7"/>
  <c r="N279" i="7"/>
  <c r="M280" i="7"/>
  <c r="T280" i="7"/>
  <c r="M282" i="7"/>
  <c r="M284" i="7"/>
  <c r="N294" i="7"/>
  <c r="M297" i="7"/>
  <c r="T297" i="7"/>
  <c r="N299" i="7"/>
  <c r="N301" i="7"/>
  <c r="N303" i="7"/>
  <c r="M312" i="7"/>
  <c r="M317" i="7"/>
  <c r="T317" i="7"/>
  <c r="M319" i="7"/>
  <c r="M321" i="7"/>
  <c r="N7" i="7"/>
  <c r="L19" i="7"/>
  <c r="M36" i="7"/>
  <c r="O67" i="7"/>
  <c r="M90" i="7"/>
  <c r="O87" i="7"/>
  <c r="C109" i="7"/>
  <c r="D109" i="7"/>
  <c r="F145" i="7"/>
  <c r="N136" i="7"/>
  <c r="L145" i="7"/>
  <c r="E163" i="7"/>
  <c r="B163" i="7"/>
  <c r="F163" i="7"/>
  <c r="S153" i="7"/>
  <c r="E37" i="4"/>
  <c r="Q38" i="11"/>
  <c r="G115" i="6"/>
  <c r="M71" i="6"/>
  <c r="P96" i="6"/>
  <c r="D113" i="6"/>
  <c r="B114" i="6"/>
  <c r="F114" i="6"/>
  <c r="D115" i="6"/>
  <c r="B116" i="6"/>
  <c r="F116" i="6"/>
  <c r="D117" i="6"/>
  <c r="B118" i="6"/>
  <c r="F118" i="6"/>
  <c r="D119" i="6"/>
  <c r="C120" i="6"/>
  <c r="B121" i="6"/>
  <c r="F121" i="6"/>
  <c r="Q74" i="11"/>
  <c r="E122" i="6"/>
  <c r="D123" i="6"/>
  <c r="C124" i="6"/>
  <c r="L113" i="6"/>
  <c r="L117" i="6"/>
  <c r="F113" i="6"/>
  <c r="M151" i="3"/>
  <c r="P36" i="6"/>
  <c r="O25" i="6"/>
  <c r="L72" i="6"/>
  <c r="M78" i="6"/>
  <c r="L138" i="6"/>
  <c r="L142" i="6"/>
  <c r="E149" i="6"/>
  <c r="C150" i="6"/>
  <c r="C108" i="6"/>
  <c r="G150" i="6"/>
  <c r="I150" i="6"/>
  <c r="E151" i="6"/>
  <c r="C152" i="6"/>
  <c r="G152" i="6"/>
  <c r="I152" i="6"/>
  <c r="T24" i="11"/>
  <c r="E153" i="6"/>
  <c r="C154" i="6"/>
  <c r="G154" i="6"/>
  <c r="I154" i="6"/>
  <c r="E155" i="6"/>
  <c r="D156" i="6"/>
  <c r="C157" i="6"/>
  <c r="B158" i="6"/>
  <c r="F158" i="6"/>
  <c r="E159" i="6"/>
  <c r="D160" i="6"/>
  <c r="L150" i="6"/>
  <c r="L154" i="6"/>
  <c r="L158" i="6"/>
  <c r="F119" i="6"/>
  <c r="Q72" i="11"/>
  <c r="L114" i="6"/>
  <c r="B151" i="6"/>
  <c r="N63" i="6"/>
  <c r="N71" i="6"/>
  <c r="P62" i="6"/>
  <c r="Q53" i="11"/>
  <c r="T54" i="11"/>
  <c r="L139" i="6"/>
  <c r="F151" i="6"/>
  <c r="T25" i="11"/>
  <c r="F153" i="6"/>
  <c r="B113" i="6"/>
  <c r="F117" i="6"/>
  <c r="O34" i="7"/>
  <c r="E37" i="7"/>
  <c r="M44" i="7"/>
  <c r="M54" i="7"/>
  <c r="O71" i="7"/>
  <c r="M64" i="4"/>
  <c r="T64" i="4"/>
  <c r="B109" i="4"/>
  <c r="C109" i="4"/>
  <c r="O126" i="4"/>
  <c r="O160" i="4"/>
  <c r="M89" i="6"/>
  <c r="L120" i="6"/>
  <c r="L124" i="6"/>
  <c r="F115" i="6"/>
  <c r="D154" i="6"/>
  <c r="C127" i="7"/>
  <c r="M118" i="7"/>
  <c r="T118" i="7"/>
  <c r="M116" i="7"/>
  <c r="M126" i="7"/>
  <c r="M124" i="7"/>
  <c r="M122" i="7"/>
  <c r="M120" i="7"/>
  <c r="T120" i="7"/>
  <c r="M117" i="7"/>
  <c r="T117" i="7"/>
  <c r="S115" i="7"/>
  <c r="E127" i="7"/>
  <c r="M115" i="7"/>
  <c r="T115" i="7"/>
  <c r="M121" i="7"/>
  <c r="M125" i="7"/>
  <c r="M81" i="3"/>
  <c r="O117" i="3"/>
  <c r="M119" i="3"/>
  <c r="P134" i="3"/>
  <c r="M155" i="3"/>
  <c r="N12" i="4"/>
  <c r="P60" i="6"/>
  <c r="C151" i="6"/>
  <c r="G151" i="6"/>
  <c r="I151" i="6"/>
  <c r="C153" i="6"/>
  <c r="G153" i="6"/>
  <c r="I153" i="6"/>
  <c r="E154" i="6"/>
  <c r="C155" i="6"/>
  <c r="B156" i="6"/>
  <c r="E157" i="6"/>
  <c r="D158" i="6"/>
  <c r="C159" i="6"/>
  <c r="B160" i="6"/>
  <c r="L152" i="6"/>
  <c r="L156" i="6"/>
  <c r="L160" i="6"/>
  <c r="M119" i="7"/>
  <c r="T119" i="7"/>
  <c r="M123" i="7"/>
  <c r="Q64" i="5"/>
  <c r="Q54" i="11"/>
  <c r="O63" i="6"/>
  <c r="Q56" i="11"/>
  <c r="N87" i="6"/>
  <c r="O80" i="6"/>
  <c r="M82" i="6"/>
  <c r="T82" i="6"/>
  <c r="Q82" i="6"/>
  <c r="T72" i="11"/>
  <c r="T76" i="11"/>
  <c r="L137" i="6"/>
  <c r="L141" i="6"/>
  <c r="D151" i="6"/>
  <c r="B154" i="6"/>
  <c r="F154" i="6"/>
  <c r="D155" i="6"/>
  <c r="C156" i="6"/>
  <c r="B157" i="6"/>
  <c r="F157" i="6"/>
  <c r="E158" i="6"/>
  <c r="D159" i="6"/>
  <c r="C160" i="6"/>
  <c r="L149" i="6"/>
  <c r="L157" i="6"/>
  <c r="N18" i="7"/>
  <c r="N16" i="7"/>
  <c r="N9" i="7"/>
  <c r="M8" i="7"/>
  <c r="F19" i="7"/>
  <c r="F37" i="7"/>
  <c r="N26" i="7"/>
  <c r="N34" i="7"/>
  <c r="M25" i="7"/>
  <c r="O27" i="7"/>
  <c r="M29" i="7"/>
  <c r="T29" i="7"/>
  <c r="L37" i="7"/>
  <c r="N52" i="7"/>
  <c r="B55" i="7"/>
  <c r="O61" i="7"/>
  <c r="N81" i="7"/>
  <c r="B109" i="7"/>
  <c r="F109" i="7"/>
  <c r="N99" i="7"/>
  <c r="N105" i="7"/>
  <c r="M98" i="7"/>
  <c r="B127" i="7"/>
  <c r="F127" i="7"/>
  <c r="N117" i="7"/>
  <c r="D127" i="7"/>
  <c r="N118" i="7"/>
  <c r="S117" i="7"/>
  <c r="N116" i="7"/>
  <c r="M138" i="7"/>
  <c r="T138" i="7"/>
  <c r="M143" i="7"/>
  <c r="C145" i="7"/>
  <c r="M152" i="7"/>
  <c r="T152" i="7"/>
  <c r="C163" i="7"/>
  <c r="M162" i="7"/>
  <c r="M161" i="7"/>
  <c r="M160" i="7"/>
  <c r="M159" i="7"/>
  <c r="M158" i="7"/>
  <c r="M157" i="7"/>
  <c r="M156" i="7"/>
  <c r="T156" i="7"/>
  <c r="M155" i="7"/>
  <c r="T155" i="7"/>
  <c r="M153" i="7"/>
  <c r="T153" i="7"/>
  <c r="E109" i="7"/>
  <c r="D145" i="7"/>
  <c r="N162" i="7"/>
  <c r="N161" i="7"/>
  <c r="N160" i="7"/>
  <c r="N159" i="7"/>
  <c r="N158" i="7"/>
  <c r="N157" i="7"/>
  <c r="N156" i="7"/>
  <c r="N155" i="7"/>
  <c r="N154" i="7"/>
  <c r="N151" i="7"/>
  <c r="D163" i="7"/>
  <c r="S151" i="7"/>
  <c r="N153" i="7"/>
  <c r="M83" i="7"/>
  <c r="T83" i="7"/>
  <c r="M102" i="7"/>
  <c r="T102" i="7"/>
  <c r="N115" i="7"/>
  <c r="N119" i="7"/>
  <c r="N120" i="7"/>
  <c r="N121" i="7"/>
  <c r="N122" i="7"/>
  <c r="N123" i="7"/>
  <c r="N124" i="7"/>
  <c r="N125" i="7"/>
  <c r="N126" i="7"/>
  <c r="O10" i="7"/>
  <c r="O46" i="7"/>
  <c r="O65" i="7"/>
  <c r="O100" i="7"/>
  <c r="M134" i="7"/>
  <c r="S135" i="7"/>
  <c r="N135" i="7"/>
  <c r="N139" i="7"/>
  <c r="M133" i="7"/>
  <c r="M140" i="7"/>
  <c r="M142" i="7"/>
  <c r="M144" i="7"/>
  <c r="N141" i="7"/>
  <c r="N143" i="7"/>
  <c r="N133" i="7"/>
  <c r="M136" i="7"/>
  <c r="T136" i="7"/>
  <c r="N138" i="7"/>
  <c r="N140" i="7"/>
  <c r="N142" i="7"/>
  <c r="N144" i="7"/>
  <c r="N137" i="7"/>
  <c r="M135" i="7"/>
  <c r="T135" i="7"/>
  <c r="M137" i="7"/>
  <c r="T137" i="7"/>
  <c r="M139" i="7"/>
  <c r="M141" i="7"/>
  <c r="N104" i="7"/>
  <c r="N82" i="7"/>
  <c r="L55" i="7"/>
  <c r="F55" i="7"/>
  <c r="N45" i="7"/>
  <c r="S45" i="7"/>
  <c r="B37" i="7"/>
  <c r="B19" i="7"/>
  <c r="N17" i="7"/>
  <c r="P15" i="7"/>
  <c r="P17" i="7"/>
  <c r="N10" i="7"/>
  <c r="P13" i="7"/>
  <c r="N14" i="7"/>
  <c r="M71" i="7"/>
  <c r="O63" i="7"/>
  <c r="M63" i="7"/>
  <c r="T63" i="7"/>
  <c r="M70" i="7"/>
  <c r="F73" i="7"/>
  <c r="S79" i="7"/>
  <c r="B73" i="7"/>
  <c r="O17" i="7"/>
  <c r="O15" i="7"/>
  <c r="O13" i="7"/>
  <c r="O11" i="7"/>
  <c r="O7" i="7"/>
  <c r="E19" i="7"/>
  <c r="O12" i="7"/>
  <c r="O8" i="7"/>
  <c r="O18" i="7"/>
  <c r="O16" i="7"/>
  <c r="O14" i="7"/>
  <c r="O9" i="7"/>
  <c r="P7" i="7"/>
  <c r="P11" i="7"/>
  <c r="M12" i="7"/>
  <c r="T12" i="7"/>
  <c r="C19" i="7"/>
  <c r="O36" i="7"/>
  <c r="O25" i="7"/>
  <c r="N30" i="7"/>
  <c r="N46" i="7"/>
  <c r="N53" i="7"/>
  <c r="N43" i="7"/>
  <c r="N50" i="7"/>
  <c r="N54" i="7"/>
  <c r="P18" i="7"/>
  <c r="P16" i="7"/>
  <c r="P14" i="7"/>
  <c r="P9" i="7"/>
  <c r="M33" i="7"/>
  <c r="M32" i="7"/>
  <c r="N33" i="7"/>
  <c r="O53" i="7"/>
  <c r="O51" i="7"/>
  <c r="O49" i="7"/>
  <c r="O47" i="7"/>
  <c r="O43" i="7"/>
  <c r="E55" i="7"/>
  <c r="O48" i="7"/>
  <c r="O44" i="7"/>
  <c r="O54" i="7"/>
  <c r="O52" i="7"/>
  <c r="O50" i="7"/>
  <c r="O45" i="7"/>
  <c r="M48" i="7"/>
  <c r="T48" i="7"/>
  <c r="C55" i="7"/>
  <c r="N71" i="7"/>
  <c r="N69" i="7"/>
  <c r="N67" i="7"/>
  <c r="N65" i="7"/>
  <c r="N61" i="7"/>
  <c r="D73" i="7"/>
  <c r="N66" i="7"/>
  <c r="N62" i="7"/>
  <c r="N72" i="7"/>
  <c r="N70" i="7"/>
  <c r="N68" i="7"/>
  <c r="N63" i="7"/>
  <c r="M61" i="7"/>
  <c r="T61" i="7"/>
  <c r="S63" i="7"/>
  <c r="N64" i="7"/>
  <c r="O69" i="7"/>
  <c r="L91" i="7"/>
  <c r="N79" i="7"/>
  <c r="M18" i="7"/>
  <c r="M26" i="7"/>
  <c r="M34" i="7"/>
  <c r="M27" i="7"/>
  <c r="M68" i="7"/>
  <c r="M72" i="7"/>
  <c r="E91" i="7"/>
  <c r="O84" i="7"/>
  <c r="O90" i="7"/>
  <c r="O88" i="7"/>
  <c r="O86" i="7"/>
  <c r="O82" i="7"/>
  <c r="O79" i="7"/>
  <c r="O89" i="7"/>
  <c r="O85" i="7"/>
  <c r="O80" i="7"/>
  <c r="O83" i="7"/>
  <c r="O81" i="7"/>
  <c r="M80" i="7"/>
  <c r="M7" i="7"/>
  <c r="N8" i="7"/>
  <c r="P10" i="7"/>
  <c r="M11" i="7"/>
  <c r="T11" i="7"/>
  <c r="N12" i="7"/>
  <c r="M13" i="7"/>
  <c r="M15" i="7"/>
  <c r="M17" i="7"/>
  <c r="D19" i="7"/>
  <c r="N25" i="7"/>
  <c r="O26" i="7"/>
  <c r="M28" i="7"/>
  <c r="T28" i="7"/>
  <c r="N29" i="7"/>
  <c r="O30" i="7"/>
  <c r="M31" i="7"/>
  <c r="N32" i="7"/>
  <c r="O33" i="7"/>
  <c r="M35" i="7"/>
  <c r="N36" i="7"/>
  <c r="C37" i="7"/>
  <c r="M43" i="7"/>
  <c r="T43" i="7"/>
  <c r="S43" i="7"/>
  <c r="N44" i="7"/>
  <c r="M47" i="7"/>
  <c r="T47" i="7"/>
  <c r="N48" i="7"/>
  <c r="M49" i="7"/>
  <c r="M51" i="7"/>
  <c r="M53" i="7"/>
  <c r="D55" i="7"/>
  <c r="M62" i="7"/>
  <c r="O64" i="7"/>
  <c r="M66" i="7"/>
  <c r="T66" i="7"/>
  <c r="C73" i="7"/>
  <c r="L73" i="7"/>
  <c r="M79" i="7"/>
  <c r="T79" i="7"/>
  <c r="N80" i="7"/>
  <c r="M86" i="7"/>
  <c r="O107" i="7"/>
  <c r="O108" i="7"/>
  <c r="O106" i="7"/>
  <c r="O105" i="7"/>
  <c r="O103" i="7"/>
  <c r="O101" i="7"/>
  <c r="O97" i="7"/>
  <c r="O102" i="7"/>
  <c r="O98" i="7"/>
  <c r="O104" i="7"/>
  <c r="O99" i="7"/>
  <c r="M10" i="7"/>
  <c r="T10" i="7"/>
  <c r="N11" i="7"/>
  <c r="N13" i="7"/>
  <c r="N15" i="7"/>
  <c r="N28" i="7"/>
  <c r="O29" i="7"/>
  <c r="N31" i="7"/>
  <c r="O32" i="7"/>
  <c r="N35" i="7"/>
  <c r="D37" i="7"/>
  <c r="M46" i="7"/>
  <c r="T46" i="7"/>
  <c r="N47" i="7"/>
  <c r="N49" i="7"/>
  <c r="N51" i="7"/>
  <c r="M65" i="7"/>
  <c r="T65" i="7"/>
  <c r="M67" i="7"/>
  <c r="O68" i="7"/>
  <c r="M69" i="7"/>
  <c r="O70" i="7"/>
  <c r="O72" i="7"/>
  <c r="M82" i="7"/>
  <c r="T82" i="7"/>
  <c r="M89" i="7"/>
  <c r="M87" i="7"/>
  <c r="M85" i="7"/>
  <c r="C91" i="7"/>
  <c r="M84" i="7"/>
  <c r="T84" i="7"/>
  <c r="B91" i="7"/>
  <c r="L109" i="7"/>
  <c r="N97" i="7"/>
  <c r="P8" i="7"/>
  <c r="M9" i="7"/>
  <c r="P12" i="7"/>
  <c r="M14" i="7"/>
  <c r="M16" i="7"/>
  <c r="N27" i="7"/>
  <c r="O28" i="7"/>
  <c r="M30" i="7"/>
  <c r="T30" i="7"/>
  <c r="O31" i="7"/>
  <c r="O35" i="7"/>
  <c r="M45" i="7"/>
  <c r="T45" i="7"/>
  <c r="M50" i="7"/>
  <c r="M52" i="7"/>
  <c r="O62" i="7"/>
  <c r="M64" i="7"/>
  <c r="T64" i="7"/>
  <c r="O66" i="7"/>
  <c r="E73" i="7"/>
  <c r="N89" i="7"/>
  <c r="N87" i="7"/>
  <c r="N85" i="7"/>
  <c r="N83" i="7"/>
  <c r="D91" i="7"/>
  <c r="N84" i="7"/>
  <c r="N90" i="7"/>
  <c r="N88" i="7"/>
  <c r="N86" i="7"/>
  <c r="M81" i="7"/>
  <c r="T81" i="7"/>
  <c r="S81" i="7"/>
  <c r="M88" i="7"/>
  <c r="F91" i="7"/>
  <c r="M105" i="7"/>
  <c r="M97" i="7"/>
  <c r="N98" i="7"/>
  <c r="M101" i="7"/>
  <c r="T101" i="7"/>
  <c r="N102" i="7"/>
  <c r="M103" i="7"/>
  <c r="M108" i="7"/>
  <c r="M106" i="7"/>
  <c r="M107" i="7"/>
  <c r="M100" i="7"/>
  <c r="T100" i="7"/>
  <c r="N101" i="7"/>
  <c r="N103" i="7"/>
  <c r="M99" i="7"/>
  <c r="N100" i="7"/>
  <c r="M104" i="7"/>
  <c r="N106" i="7"/>
  <c r="N107" i="7"/>
  <c r="N108" i="7"/>
  <c r="L108" i="6"/>
  <c r="P102" i="6"/>
  <c r="T23" i="11"/>
  <c r="N98" i="6"/>
  <c r="N79" i="6"/>
  <c r="F90" i="6"/>
  <c r="Q78" i="6"/>
  <c r="P61" i="6"/>
  <c r="P65" i="6"/>
  <c r="F72" i="6"/>
  <c r="P66" i="6"/>
  <c r="O100" i="6"/>
  <c r="O96" i="6"/>
  <c r="E108" i="6"/>
  <c r="O101" i="6"/>
  <c r="O97" i="6"/>
  <c r="O98" i="6"/>
  <c r="P71" i="6"/>
  <c r="N60" i="6"/>
  <c r="Q61" i="6"/>
  <c r="Q62" i="6"/>
  <c r="N64" i="6"/>
  <c r="N66" i="6"/>
  <c r="P68" i="6"/>
  <c r="N69" i="6"/>
  <c r="P70" i="6"/>
  <c r="M87" i="6"/>
  <c r="Q80" i="6"/>
  <c r="M79" i="6"/>
  <c r="N80" i="6"/>
  <c r="O81" i="6"/>
  <c r="T55" i="11"/>
  <c r="M83" i="6"/>
  <c r="T83" i="6"/>
  <c r="P84" i="6"/>
  <c r="M85" i="6"/>
  <c r="B108" i="6"/>
  <c r="F108" i="6"/>
  <c r="P100" i="6"/>
  <c r="M101" i="6"/>
  <c r="T101" i="6"/>
  <c r="P81" i="6"/>
  <c r="N83" i="6"/>
  <c r="P85" i="6"/>
  <c r="M86" i="6"/>
  <c r="M107" i="6"/>
  <c r="P104" i="6"/>
  <c r="P106" i="6"/>
  <c r="N105" i="6"/>
  <c r="N103" i="6"/>
  <c r="N107" i="6"/>
  <c r="E72" i="6"/>
  <c r="O62" i="6"/>
  <c r="M69" i="6"/>
  <c r="P89" i="6"/>
  <c r="P86" i="6"/>
  <c r="P83" i="6"/>
  <c r="P79" i="6"/>
  <c r="P87" i="6"/>
  <c r="P80" i="6"/>
  <c r="P78" i="6"/>
  <c r="P82" i="6"/>
  <c r="P88" i="6"/>
  <c r="M70" i="6"/>
  <c r="M68" i="6"/>
  <c r="M66" i="6"/>
  <c r="T66" i="6"/>
  <c r="M64" i="6"/>
  <c r="M60" i="6"/>
  <c r="Q64" i="6"/>
  <c r="Q60" i="6"/>
  <c r="O60" i="6"/>
  <c r="M61" i="6"/>
  <c r="M62" i="6"/>
  <c r="Q63" i="6"/>
  <c r="O64" i="6"/>
  <c r="M65" i="6"/>
  <c r="T65" i="6"/>
  <c r="M67" i="6"/>
  <c r="D90" i="6"/>
  <c r="L90" i="6"/>
  <c r="N70" i="6"/>
  <c r="D72" i="6"/>
  <c r="N65" i="6"/>
  <c r="N61" i="6"/>
  <c r="O61" i="6"/>
  <c r="N62" i="6"/>
  <c r="M63" i="6"/>
  <c r="P64" i="6"/>
  <c r="O65" i="6"/>
  <c r="N67" i="6"/>
  <c r="N68" i="6"/>
  <c r="C72" i="6"/>
  <c r="E90" i="6"/>
  <c r="O82" i="6"/>
  <c r="O78" i="6"/>
  <c r="O79" i="6"/>
  <c r="T52" i="11"/>
  <c r="Q79" i="6"/>
  <c r="T56" i="11"/>
  <c r="Q83" i="6"/>
  <c r="S83" i="6"/>
  <c r="N86" i="6"/>
  <c r="N99" i="6"/>
  <c r="P63" i="6"/>
  <c r="N78" i="6"/>
  <c r="M81" i="6"/>
  <c r="Q81" i="6"/>
  <c r="S81" i="6"/>
  <c r="N82" i="6"/>
  <c r="M84" i="6"/>
  <c r="T84" i="6"/>
  <c r="N85" i="6"/>
  <c r="M88" i="6"/>
  <c r="N89" i="6"/>
  <c r="C90" i="6"/>
  <c r="M96" i="6"/>
  <c r="N97" i="6"/>
  <c r="P99" i="6"/>
  <c r="M100" i="6"/>
  <c r="N101" i="6"/>
  <c r="M102" i="6"/>
  <c r="T102" i="6"/>
  <c r="M104" i="6"/>
  <c r="M106" i="6"/>
  <c r="D108" i="6"/>
  <c r="P69" i="6"/>
  <c r="M80" i="6"/>
  <c r="N81" i="6"/>
  <c r="N84" i="6"/>
  <c r="N88" i="6"/>
  <c r="N96" i="6"/>
  <c r="P98" i="6"/>
  <c r="M99" i="6"/>
  <c r="N100" i="6"/>
  <c r="N102" i="6"/>
  <c r="P103" i="6"/>
  <c r="N104" i="6"/>
  <c r="P105" i="6"/>
  <c r="N106" i="6"/>
  <c r="P107" i="6"/>
  <c r="P97" i="6"/>
  <c r="M98" i="6"/>
  <c r="P101" i="6"/>
  <c r="M103" i="6"/>
  <c r="M105" i="6"/>
  <c r="O17" i="3"/>
  <c r="C19" i="3"/>
  <c r="Q7" i="3"/>
  <c r="L19" i="3"/>
  <c r="C37" i="3"/>
  <c r="O36" i="3"/>
  <c r="O43" i="3"/>
  <c r="L55" i="3"/>
  <c r="C73" i="3"/>
  <c r="P63" i="3"/>
  <c r="N64" i="3"/>
  <c r="E145" i="3"/>
  <c r="B37" i="4"/>
  <c r="N97" i="4"/>
  <c r="F55" i="4"/>
  <c r="G57" i="4"/>
  <c r="L55" i="4"/>
  <c r="N61" i="4"/>
  <c r="M62" i="4"/>
  <c r="T62" i="4"/>
  <c r="F37" i="4"/>
  <c r="G39" i="4"/>
  <c r="M83" i="4"/>
  <c r="T83" i="4"/>
  <c r="N108" i="4"/>
  <c r="M108" i="4"/>
  <c r="F109" i="4"/>
  <c r="G111" i="4"/>
  <c r="L109" i="4"/>
  <c r="O115" i="4"/>
  <c r="L127" i="4"/>
  <c r="N133" i="4"/>
  <c r="N159" i="4"/>
  <c r="M162" i="4"/>
  <c r="M72" i="5"/>
  <c r="Q65" i="5"/>
  <c r="Q61" i="5"/>
  <c r="D91" i="3"/>
  <c r="C91" i="3"/>
  <c r="L91" i="3"/>
  <c r="M98" i="3"/>
  <c r="E109" i="3"/>
  <c r="C109" i="3"/>
  <c r="N115" i="3"/>
  <c r="O116" i="3"/>
  <c r="Q118" i="3"/>
  <c r="L127" i="3"/>
  <c r="N133" i="3"/>
  <c r="P135" i="3"/>
  <c r="O134" i="3"/>
  <c r="L145" i="3"/>
  <c r="N28" i="4"/>
  <c r="Q39" i="11"/>
  <c r="O26" i="6"/>
  <c r="M27" i="6"/>
  <c r="O31" i="6"/>
  <c r="M32" i="6"/>
  <c r="Q41" i="11"/>
  <c r="Q28" i="6"/>
  <c r="P25" i="6"/>
  <c r="M51" i="6"/>
  <c r="Q44" i="6"/>
  <c r="L55" i="6"/>
  <c r="N27" i="6"/>
  <c r="Q7" i="6"/>
  <c r="O10" i="6"/>
  <c r="N7" i="6"/>
  <c r="L19" i="6"/>
  <c r="P61" i="3"/>
  <c r="O69" i="3"/>
  <c r="N105" i="3"/>
  <c r="N101" i="3"/>
  <c r="N63" i="3"/>
  <c r="P136" i="3"/>
  <c r="M80" i="3"/>
  <c r="Q83" i="3"/>
  <c r="M36" i="4"/>
  <c r="M27" i="4"/>
  <c r="T27" i="4"/>
  <c r="M81" i="4"/>
  <c r="T81" i="4"/>
  <c r="N7" i="4"/>
  <c r="L19" i="4"/>
  <c r="E91" i="4"/>
  <c r="M86" i="4"/>
  <c r="M79" i="4"/>
  <c r="T79" i="4"/>
  <c r="F91" i="4"/>
  <c r="G93" i="4"/>
  <c r="N99" i="4"/>
  <c r="L145" i="4"/>
  <c r="N11" i="5"/>
  <c r="P33" i="5"/>
  <c r="Q62" i="5"/>
  <c r="Q66" i="5"/>
  <c r="S66" i="5"/>
  <c r="N50" i="6"/>
  <c r="B37" i="6"/>
  <c r="P107" i="3"/>
  <c r="M25" i="4"/>
  <c r="T25" i="4"/>
  <c r="B163" i="4"/>
  <c r="N67" i="2"/>
  <c r="M71" i="2"/>
  <c r="Q152" i="3"/>
  <c r="M8" i="3"/>
  <c r="P7" i="3"/>
  <c r="P8" i="3"/>
  <c r="O7" i="3"/>
  <c r="F73" i="3"/>
  <c r="N126" i="3"/>
  <c r="N123" i="3"/>
  <c r="O79" i="3"/>
  <c r="L109" i="3"/>
  <c r="N125" i="3"/>
  <c r="M115" i="3"/>
  <c r="O118" i="3"/>
  <c r="L37" i="4"/>
  <c r="M34" i="4"/>
  <c r="N52" i="4"/>
  <c r="M54" i="4"/>
  <c r="L91" i="4"/>
  <c r="D127" i="4"/>
  <c r="M124" i="4"/>
  <c r="B127" i="4"/>
  <c r="L163" i="4"/>
  <c r="Q63" i="5"/>
  <c r="M43" i="6"/>
  <c r="M98" i="4"/>
  <c r="T98" i="4"/>
  <c r="D145" i="3"/>
  <c r="O27" i="4"/>
  <c r="O25" i="4"/>
  <c r="O8" i="4"/>
  <c r="O46" i="4"/>
  <c r="N45" i="4"/>
  <c r="C55" i="4"/>
  <c r="M44" i="4"/>
  <c r="T44" i="4"/>
  <c r="N144" i="4"/>
  <c r="C145" i="4"/>
  <c r="B145" i="4"/>
  <c r="B55" i="6"/>
  <c r="Q43" i="6"/>
  <c r="N44" i="6"/>
  <c r="D19" i="6"/>
  <c r="B19" i="6"/>
  <c r="T40" i="11"/>
  <c r="O30" i="6"/>
  <c r="N8" i="6"/>
  <c r="M7" i="6"/>
  <c r="Q8" i="6"/>
  <c r="N14" i="6"/>
  <c r="N16" i="6"/>
  <c r="M17" i="6"/>
  <c r="N18" i="6"/>
  <c r="F19" i="6"/>
  <c r="P12" i="6"/>
  <c r="P8" i="6"/>
  <c r="P18" i="6"/>
  <c r="P16" i="6"/>
  <c r="P14" i="6"/>
  <c r="P9" i="6"/>
  <c r="N17" i="6"/>
  <c r="P15" i="6"/>
  <c r="O16" i="6"/>
  <c r="P17" i="6"/>
  <c r="O18" i="6"/>
  <c r="T39" i="11"/>
  <c r="N32" i="6"/>
  <c r="M18" i="6"/>
  <c r="Q9" i="6"/>
  <c r="M8" i="6"/>
  <c r="N9" i="6"/>
  <c r="Q40" i="11"/>
  <c r="Q11" i="6"/>
  <c r="M12" i="6"/>
  <c r="T12" i="6"/>
  <c r="C19" i="6"/>
  <c r="O29" i="6"/>
  <c r="O35" i="6"/>
  <c r="M49" i="6"/>
  <c r="T49" i="6"/>
  <c r="M53" i="6"/>
  <c r="O17" i="6"/>
  <c r="O15" i="6"/>
  <c r="O13" i="6"/>
  <c r="O11" i="6"/>
  <c r="O7" i="6"/>
  <c r="E19" i="6"/>
  <c r="O12" i="6"/>
  <c r="O8" i="6"/>
  <c r="M11" i="6"/>
  <c r="Q12" i="6"/>
  <c r="S12" i="6"/>
  <c r="M13" i="6"/>
  <c r="T13" i="6"/>
  <c r="M15" i="6"/>
  <c r="D37" i="6"/>
  <c r="N30" i="6"/>
  <c r="N26" i="6"/>
  <c r="N36" i="6"/>
  <c r="N35" i="6"/>
  <c r="N34" i="6"/>
  <c r="N31" i="6"/>
  <c r="N29" i="6"/>
  <c r="N25" i="6"/>
  <c r="N28" i="6"/>
  <c r="P35" i="6"/>
  <c r="F37" i="6"/>
  <c r="P33" i="6"/>
  <c r="P32" i="6"/>
  <c r="P30" i="6"/>
  <c r="P27" i="6"/>
  <c r="P26" i="6"/>
  <c r="N33" i="6"/>
  <c r="D55" i="6"/>
  <c r="N48" i="6"/>
  <c r="N45" i="6"/>
  <c r="P7" i="6"/>
  <c r="P11" i="6"/>
  <c r="P13" i="6"/>
  <c r="O14" i="6"/>
  <c r="P31" i="6"/>
  <c r="O53" i="6"/>
  <c r="O51" i="6"/>
  <c r="O49" i="6"/>
  <c r="O47" i="6"/>
  <c r="O43" i="6"/>
  <c r="E55" i="6"/>
  <c r="O48" i="6"/>
  <c r="O44" i="6"/>
  <c r="O45" i="6"/>
  <c r="O46" i="6"/>
  <c r="O54" i="6"/>
  <c r="O52" i="6"/>
  <c r="O50" i="6"/>
  <c r="N54" i="6"/>
  <c r="N10" i="6"/>
  <c r="O9" i="6"/>
  <c r="P10" i="6"/>
  <c r="N12" i="6"/>
  <c r="M35" i="6"/>
  <c r="M33" i="6"/>
  <c r="M31" i="6"/>
  <c r="T31" i="6"/>
  <c r="M29" i="6"/>
  <c r="M25" i="6"/>
  <c r="C37" i="6"/>
  <c r="M36" i="6"/>
  <c r="M34" i="6"/>
  <c r="Q29" i="6"/>
  <c r="Q25" i="6"/>
  <c r="Q30" i="6"/>
  <c r="S30" i="6"/>
  <c r="M26" i="6"/>
  <c r="M28" i="6"/>
  <c r="P29" i="6"/>
  <c r="M30" i="6"/>
  <c r="T30" i="6"/>
  <c r="P34" i="6"/>
  <c r="N43" i="6"/>
  <c r="C55" i="6"/>
  <c r="M48" i="6"/>
  <c r="T48" i="6"/>
  <c r="M44" i="6"/>
  <c r="Q47" i="6"/>
  <c r="S47" i="6"/>
  <c r="M47" i="6"/>
  <c r="T47" i="6"/>
  <c r="Q48" i="6"/>
  <c r="S48" i="6"/>
  <c r="N52" i="6"/>
  <c r="F55" i="6"/>
  <c r="P48" i="6"/>
  <c r="P44" i="6"/>
  <c r="P54" i="6"/>
  <c r="P52" i="6"/>
  <c r="P50" i="6"/>
  <c r="P45" i="6"/>
  <c r="P43" i="6"/>
  <c r="N53" i="6"/>
  <c r="P47" i="6"/>
  <c r="P49" i="6"/>
  <c r="P51" i="6"/>
  <c r="P53" i="6"/>
  <c r="M10" i="6"/>
  <c r="Q10" i="6"/>
  <c r="N11" i="6"/>
  <c r="N13" i="6"/>
  <c r="N15" i="6"/>
  <c r="O36" i="6"/>
  <c r="O34" i="6"/>
  <c r="O32" i="6"/>
  <c r="O27" i="6"/>
  <c r="L37" i="6"/>
  <c r="T38" i="11"/>
  <c r="O33" i="6"/>
  <c r="E37" i="6"/>
  <c r="M54" i="6"/>
  <c r="Q45" i="6"/>
  <c r="M9" i="6"/>
  <c r="M14" i="6"/>
  <c r="M16" i="6"/>
  <c r="P28" i="6"/>
  <c r="O28" i="6"/>
  <c r="N46" i="6"/>
  <c r="P46" i="6"/>
  <c r="M46" i="6"/>
  <c r="Q46" i="6"/>
  <c r="N47" i="6"/>
  <c r="N49" i="6"/>
  <c r="N51" i="6"/>
  <c r="M45" i="6"/>
  <c r="M50" i="6"/>
  <c r="M52" i="6"/>
  <c r="N7" i="5"/>
  <c r="N64" i="5"/>
  <c r="Q29" i="5"/>
  <c r="L37" i="5"/>
  <c r="P18" i="5"/>
  <c r="D37" i="5"/>
  <c r="Q26" i="5"/>
  <c r="Q30" i="5"/>
  <c r="S30" i="5"/>
  <c r="O36" i="5"/>
  <c r="P54" i="5"/>
  <c r="P8" i="5"/>
  <c r="P10" i="5"/>
  <c r="P15" i="5"/>
  <c r="P12" i="5"/>
  <c r="D19" i="5"/>
  <c r="Q47" i="5"/>
  <c r="E55" i="5"/>
  <c r="P44" i="5"/>
  <c r="P46" i="5"/>
  <c r="B55" i="5"/>
  <c r="P51" i="5"/>
  <c r="P48" i="5"/>
  <c r="N54" i="5"/>
  <c r="M61" i="5"/>
  <c r="M62" i="5"/>
  <c r="P16" i="5"/>
  <c r="P25" i="5"/>
  <c r="P27" i="5"/>
  <c r="P29" i="5"/>
  <c r="P31" i="5"/>
  <c r="P35" i="5"/>
  <c r="Q44" i="5"/>
  <c r="Q46" i="5"/>
  <c r="Q48" i="5"/>
  <c r="S48" i="5"/>
  <c r="P52" i="5"/>
  <c r="Q28" i="5"/>
  <c r="S28" i="5"/>
  <c r="P34" i="5"/>
  <c r="N61" i="5"/>
  <c r="O17" i="5"/>
  <c r="P7" i="5"/>
  <c r="P9" i="5"/>
  <c r="P11" i="5"/>
  <c r="P13" i="5"/>
  <c r="P17" i="5"/>
  <c r="M25" i="5"/>
  <c r="O26" i="5"/>
  <c r="M27" i="5"/>
  <c r="O29" i="5"/>
  <c r="M29" i="5"/>
  <c r="T29" i="5"/>
  <c r="Q25" i="5"/>
  <c r="Q27" i="5"/>
  <c r="P32" i="5"/>
  <c r="P36" i="5"/>
  <c r="P43" i="5"/>
  <c r="P45" i="5"/>
  <c r="P47" i="5"/>
  <c r="P49" i="5"/>
  <c r="P53" i="5"/>
  <c r="B73" i="5"/>
  <c r="N8" i="5"/>
  <c r="M8" i="5"/>
  <c r="O9" i="5"/>
  <c r="M11" i="5"/>
  <c r="T11" i="5"/>
  <c r="P14" i="5"/>
  <c r="P26" i="5"/>
  <c r="P28" i="5"/>
  <c r="P30" i="5"/>
  <c r="D55" i="5"/>
  <c r="F55" i="5"/>
  <c r="M46" i="5"/>
  <c r="Q43" i="5"/>
  <c r="Q45" i="5"/>
  <c r="S45" i="5"/>
  <c r="P50" i="5"/>
  <c r="N52" i="5"/>
  <c r="L19" i="5"/>
  <c r="B19" i="5"/>
  <c r="N17" i="5"/>
  <c r="O12" i="5"/>
  <c r="O13" i="5"/>
  <c r="O14" i="5"/>
  <c r="O15" i="5"/>
  <c r="E19" i="5"/>
  <c r="O34" i="5"/>
  <c r="M43" i="5"/>
  <c r="O70" i="5"/>
  <c r="O66" i="5"/>
  <c r="O64" i="5"/>
  <c r="E73" i="5"/>
  <c r="O69" i="5"/>
  <c r="O72" i="5"/>
  <c r="O68" i="5"/>
  <c r="O62" i="5"/>
  <c r="O71" i="5"/>
  <c r="O67" i="5"/>
  <c r="O65" i="5"/>
  <c r="O61" i="5"/>
  <c r="F19" i="5"/>
  <c r="N28" i="5"/>
  <c r="N30" i="5"/>
  <c r="B37" i="5"/>
  <c r="F37" i="5"/>
  <c r="O43" i="5"/>
  <c r="M47" i="5"/>
  <c r="N51" i="5"/>
  <c r="F73" i="5"/>
  <c r="P69" i="5"/>
  <c r="P63" i="5"/>
  <c r="P72" i="5"/>
  <c r="P68" i="5"/>
  <c r="P71" i="5"/>
  <c r="P67" i="5"/>
  <c r="P65" i="5"/>
  <c r="P61" i="5"/>
  <c r="P70" i="5"/>
  <c r="P66" i="5"/>
  <c r="P64" i="5"/>
  <c r="P62" i="5"/>
  <c r="O63" i="5"/>
  <c r="O18" i="5"/>
  <c r="N27" i="5"/>
  <c r="M28" i="5"/>
  <c r="T28" i="5"/>
  <c r="M30" i="5"/>
  <c r="T30" i="5"/>
  <c r="O31" i="5"/>
  <c r="O35" i="5"/>
  <c r="E37" i="5"/>
  <c r="O49" i="5"/>
  <c r="O53" i="5"/>
  <c r="O7" i="5"/>
  <c r="M9" i="5"/>
  <c r="T9" i="5"/>
  <c r="O11" i="5"/>
  <c r="O27" i="5"/>
  <c r="O52" i="5"/>
  <c r="O8" i="5"/>
  <c r="N9" i="5"/>
  <c r="M10" i="5"/>
  <c r="M12" i="5"/>
  <c r="T12" i="5"/>
  <c r="M13" i="5"/>
  <c r="T13" i="5"/>
  <c r="M14" i="5"/>
  <c r="M15" i="5"/>
  <c r="M16" i="5"/>
  <c r="M17" i="5"/>
  <c r="M18" i="5"/>
  <c r="C19" i="5"/>
  <c r="N25" i="5"/>
  <c r="M26" i="5"/>
  <c r="O28" i="5"/>
  <c r="N29" i="5"/>
  <c r="O30" i="5"/>
  <c r="M31" i="5"/>
  <c r="T31" i="5"/>
  <c r="M32" i="5"/>
  <c r="M33" i="5"/>
  <c r="M34" i="5"/>
  <c r="M35" i="5"/>
  <c r="M36" i="5"/>
  <c r="C37" i="5"/>
  <c r="C55" i="5"/>
  <c r="M54" i="5"/>
  <c r="M53" i="5"/>
  <c r="M52" i="5"/>
  <c r="M51" i="5"/>
  <c r="M50" i="5"/>
  <c r="M49" i="5"/>
  <c r="T49" i="5"/>
  <c r="M44" i="5"/>
  <c r="M45" i="5"/>
  <c r="T45" i="5"/>
  <c r="N46" i="5"/>
  <c r="O47" i="5"/>
  <c r="M48" i="5"/>
  <c r="T48" i="5"/>
  <c r="N50" i="5"/>
  <c r="O51" i="5"/>
  <c r="O10" i="5"/>
  <c r="O16" i="5"/>
  <c r="O32" i="5"/>
  <c r="O33" i="5"/>
  <c r="O48" i="5"/>
  <c r="O46" i="5"/>
  <c r="O44" i="5"/>
  <c r="O45" i="5"/>
  <c r="M7" i="5"/>
  <c r="N10" i="5"/>
  <c r="N12" i="5"/>
  <c r="N13" i="5"/>
  <c r="N14" i="5"/>
  <c r="N15" i="5"/>
  <c r="N16" i="5"/>
  <c r="N18" i="5"/>
  <c r="O25" i="5"/>
  <c r="N26" i="5"/>
  <c r="N31" i="5"/>
  <c r="N32" i="5"/>
  <c r="N33" i="5"/>
  <c r="N34" i="5"/>
  <c r="N35" i="5"/>
  <c r="N36" i="5"/>
  <c r="N47" i="5"/>
  <c r="N43" i="5"/>
  <c r="L55" i="5"/>
  <c r="N44" i="5"/>
  <c r="N45" i="5"/>
  <c r="N48" i="5"/>
  <c r="N49" i="5"/>
  <c r="O50" i="5"/>
  <c r="N53" i="5"/>
  <c r="O54" i="5"/>
  <c r="L73" i="5"/>
  <c r="N71" i="5"/>
  <c r="N62" i="5"/>
  <c r="M63" i="5"/>
  <c r="N68" i="5"/>
  <c r="M69" i="5"/>
  <c r="N72" i="5"/>
  <c r="C73" i="5"/>
  <c r="N63" i="5"/>
  <c r="M64" i="5"/>
  <c r="M66" i="5"/>
  <c r="T66" i="5"/>
  <c r="N69" i="5"/>
  <c r="M70" i="5"/>
  <c r="D73" i="5"/>
  <c r="M65" i="5"/>
  <c r="N66" i="5"/>
  <c r="M67" i="5"/>
  <c r="T67" i="5"/>
  <c r="N70" i="5"/>
  <c r="M71" i="5"/>
  <c r="N65" i="5"/>
  <c r="N67" i="5"/>
  <c r="M68" i="5"/>
  <c r="F163" i="4"/>
  <c r="N100" i="4"/>
  <c r="O89" i="4"/>
  <c r="M90" i="4"/>
  <c r="M82" i="4"/>
  <c r="T82" i="4"/>
  <c r="M88" i="4"/>
  <c r="B73" i="4"/>
  <c r="E73" i="4"/>
  <c r="B55" i="4"/>
  <c r="M17" i="4"/>
  <c r="E19" i="4"/>
  <c r="N13" i="4"/>
  <c r="N15" i="4"/>
  <c r="D19" i="4"/>
  <c r="O7" i="4"/>
  <c r="M9" i="4"/>
  <c r="T9" i="4"/>
  <c r="N10" i="4"/>
  <c r="O11" i="4"/>
  <c r="O13" i="4"/>
  <c r="M14" i="4"/>
  <c r="O15" i="4"/>
  <c r="M16" i="4"/>
  <c r="O17" i="4"/>
  <c r="M18" i="4"/>
  <c r="O33" i="4"/>
  <c r="N46" i="4"/>
  <c r="N47" i="4"/>
  <c r="N43" i="4"/>
  <c r="N50" i="4"/>
  <c r="N54" i="4"/>
  <c r="N68" i="4"/>
  <c r="N69" i="4"/>
  <c r="N65" i="4"/>
  <c r="N71" i="4"/>
  <c r="N63" i="4"/>
  <c r="O18" i="4"/>
  <c r="M8" i="4"/>
  <c r="T8" i="4"/>
  <c r="N9" i="4"/>
  <c r="O10" i="4"/>
  <c r="N14" i="4"/>
  <c r="N16" i="4"/>
  <c r="N18" i="4"/>
  <c r="M28" i="4"/>
  <c r="T28" i="4"/>
  <c r="M32" i="4"/>
  <c r="O53" i="4"/>
  <c r="O51" i="4"/>
  <c r="O49" i="4"/>
  <c r="O47" i="4"/>
  <c r="O43" i="4"/>
  <c r="E55" i="4"/>
  <c r="O48" i="4"/>
  <c r="O44" i="4"/>
  <c r="O54" i="4"/>
  <c r="O52" i="4"/>
  <c r="O50" i="4"/>
  <c r="O45" i="4"/>
  <c r="O79" i="4"/>
  <c r="O107" i="4"/>
  <c r="O105" i="4"/>
  <c r="O103" i="4"/>
  <c r="O101" i="4"/>
  <c r="O97" i="4"/>
  <c r="E109" i="4"/>
  <c r="O102" i="4"/>
  <c r="O98" i="4"/>
  <c r="O108" i="4"/>
  <c r="O106" i="4"/>
  <c r="O104" i="4"/>
  <c r="O99" i="4"/>
  <c r="O100" i="4"/>
  <c r="M10" i="4"/>
  <c r="T10" i="4"/>
  <c r="N11" i="4"/>
  <c r="O12" i="4"/>
  <c r="N17" i="4"/>
  <c r="C19" i="4"/>
  <c r="B19" i="4"/>
  <c r="F19" i="4"/>
  <c r="G21" i="4"/>
  <c r="M7" i="4"/>
  <c r="T7" i="4"/>
  <c r="N8" i="4"/>
  <c r="M11" i="4"/>
  <c r="T11" i="4"/>
  <c r="M13" i="4"/>
  <c r="O14" i="4"/>
  <c r="M15" i="4"/>
  <c r="O16" i="4"/>
  <c r="N35" i="4"/>
  <c r="N33" i="4"/>
  <c r="N31" i="4"/>
  <c r="N29" i="4"/>
  <c r="N25" i="4"/>
  <c r="D37" i="4"/>
  <c r="N30" i="4"/>
  <c r="N26" i="4"/>
  <c r="N36" i="4"/>
  <c r="N34" i="4"/>
  <c r="N32" i="4"/>
  <c r="N27" i="4"/>
  <c r="O29" i="4"/>
  <c r="O31" i="4"/>
  <c r="O35" i="4"/>
  <c r="N67" i="4"/>
  <c r="M26" i="4"/>
  <c r="T26" i="4"/>
  <c r="O28" i="4"/>
  <c r="C37" i="4"/>
  <c r="M43" i="4"/>
  <c r="T43" i="4"/>
  <c r="N44" i="4"/>
  <c r="M47" i="4"/>
  <c r="T47" i="4"/>
  <c r="N48" i="4"/>
  <c r="M49" i="4"/>
  <c r="M51" i="4"/>
  <c r="M53" i="4"/>
  <c r="D55" i="4"/>
  <c r="M71" i="4"/>
  <c r="M69" i="4"/>
  <c r="M67" i="4"/>
  <c r="M65" i="4"/>
  <c r="T65" i="4"/>
  <c r="M61" i="4"/>
  <c r="T61" i="4"/>
  <c r="C73" i="4"/>
  <c r="M72" i="4"/>
  <c r="M70" i="4"/>
  <c r="M68" i="4"/>
  <c r="M63" i="4"/>
  <c r="T63" i="4"/>
  <c r="O64" i="4"/>
  <c r="O83" i="4"/>
  <c r="O85" i="4"/>
  <c r="B91" i="4"/>
  <c r="N106" i="4"/>
  <c r="M29" i="4"/>
  <c r="T29" i="4"/>
  <c r="Q37" i="4"/>
  <c r="R39" i="4"/>
  <c r="M31" i="4"/>
  <c r="O32" i="4"/>
  <c r="M33" i="4"/>
  <c r="O34" i="4"/>
  <c r="M35" i="4"/>
  <c r="O36" i="4"/>
  <c r="M46" i="4"/>
  <c r="T46" i="4"/>
  <c r="N49" i="4"/>
  <c r="N51" i="4"/>
  <c r="N53" i="4"/>
  <c r="D73" i="4"/>
  <c r="L73" i="4"/>
  <c r="O81" i="4"/>
  <c r="O26" i="4"/>
  <c r="O30" i="4"/>
  <c r="M45" i="4"/>
  <c r="T45" i="4"/>
  <c r="M50" i="4"/>
  <c r="M52" i="4"/>
  <c r="O72" i="4"/>
  <c r="O70" i="4"/>
  <c r="O63" i="4"/>
  <c r="O71" i="4"/>
  <c r="O69" i="4"/>
  <c r="O67" i="4"/>
  <c r="O65" i="4"/>
  <c r="O61" i="4"/>
  <c r="O62" i="4"/>
  <c r="O66" i="4"/>
  <c r="N89" i="4"/>
  <c r="N87" i="4"/>
  <c r="N85" i="4"/>
  <c r="N83" i="4"/>
  <c r="N79" i="4"/>
  <c r="D91" i="4"/>
  <c r="N84" i="4"/>
  <c r="N80" i="4"/>
  <c r="N90" i="4"/>
  <c r="N88" i="4"/>
  <c r="N86" i="4"/>
  <c r="N81" i="4"/>
  <c r="N82" i="4"/>
  <c r="O87" i="4"/>
  <c r="N104" i="4"/>
  <c r="N64" i="4"/>
  <c r="F73" i="4"/>
  <c r="G75" i="4"/>
  <c r="M80" i="4"/>
  <c r="T80" i="4"/>
  <c r="O82" i="4"/>
  <c r="C91" i="4"/>
  <c r="M97" i="4"/>
  <c r="T97" i="4"/>
  <c r="N98" i="4"/>
  <c r="M101" i="4"/>
  <c r="T101" i="4"/>
  <c r="N102" i="4"/>
  <c r="M103" i="4"/>
  <c r="M105" i="4"/>
  <c r="M107" i="4"/>
  <c r="D109" i="4"/>
  <c r="N70" i="4"/>
  <c r="N72" i="4"/>
  <c r="M85" i="4"/>
  <c r="O86" i="4"/>
  <c r="M87" i="4"/>
  <c r="O88" i="4"/>
  <c r="M89" i="4"/>
  <c r="O90" i="4"/>
  <c r="M100" i="4"/>
  <c r="T100" i="4"/>
  <c r="N101" i="4"/>
  <c r="N103" i="4"/>
  <c r="N105" i="4"/>
  <c r="N107" i="4"/>
  <c r="N62" i="4"/>
  <c r="N66" i="4"/>
  <c r="O80" i="4"/>
  <c r="O84" i="4"/>
  <c r="M99" i="4"/>
  <c r="T99" i="4"/>
  <c r="M104" i="4"/>
  <c r="M106" i="4"/>
  <c r="M116" i="4"/>
  <c r="T116" i="4"/>
  <c r="N117" i="4"/>
  <c r="O118" i="4"/>
  <c r="O121" i="4"/>
  <c r="M123" i="4"/>
  <c r="N124" i="4"/>
  <c r="O125" i="4"/>
  <c r="E127" i="4"/>
  <c r="O133" i="4"/>
  <c r="M135" i="4"/>
  <c r="T135" i="4"/>
  <c r="N136" i="4"/>
  <c r="O137" i="4"/>
  <c r="N139" i="4"/>
  <c r="O140" i="4"/>
  <c r="M142" i="4"/>
  <c r="N143" i="4"/>
  <c r="O144" i="4"/>
  <c r="D145" i="4"/>
  <c r="N151" i="4"/>
  <c r="O152" i="4"/>
  <c r="M154" i="4"/>
  <c r="T154" i="4"/>
  <c r="N155" i="4"/>
  <c r="O156" i="4"/>
  <c r="M157" i="4"/>
  <c r="N158" i="4"/>
  <c r="O159" i="4"/>
  <c r="M161" i="4"/>
  <c r="N162" i="4"/>
  <c r="C163" i="4"/>
  <c r="M115" i="4"/>
  <c r="T115" i="4"/>
  <c r="N116" i="4"/>
  <c r="O117" i="4"/>
  <c r="M119" i="4"/>
  <c r="T119" i="4"/>
  <c r="N120" i="4"/>
  <c r="M122" i="4"/>
  <c r="N123" i="4"/>
  <c r="O124" i="4"/>
  <c r="M126" i="4"/>
  <c r="F127" i="4"/>
  <c r="G129" i="4"/>
  <c r="M134" i="4"/>
  <c r="T134" i="4"/>
  <c r="N135" i="4"/>
  <c r="O136" i="4"/>
  <c r="O139" i="4"/>
  <c r="M141" i="4"/>
  <c r="N142" i="4"/>
  <c r="O143" i="4"/>
  <c r="E145" i="4"/>
  <c r="O151" i="4"/>
  <c r="M153" i="4"/>
  <c r="T153" i="4"/>
  <c r="N154" i="4"/>
  <c r="O155" i="4"/>
  <c r="N157" i="4"/>
  <c r="O158" i="4"/>
  <c r="M160" i="4"/>
  <c r="N161" i="4"/>
  <c r="O162" i="4"/>
  <c r="D163" i="4"/>
  <c r="N115" i="4"/>
  <c r="O116" i="4"/>
  <c r="M118" i="4"/>
  <c r="T118" i="4"/>
  <c r="N119" i="4"/>
  <c r="O120" i="4"/>
  <c r="M121" i="4"/>
  <c r="N122" i="4"/>
  <c r="O123" i="4"/>
  <c r="M125" i="4"/>
  <c r="N126" i="4"/>
  <c r="C127" i="4"/>
  <c r="M133" i="4"/>
  <c r="T133" i="4"/>
  <c r="N134" i="4"/>
  <c r="O135" i="4"/>
  <c r="M137" i="4"/>
  <c r="T137" i="4"/>
  <c r="N138" i="4"/>
  <c r="M140" i="4"/>
  <c r="N141" i="4"/>
  <c r="O142" i="4"/>
  <c r="M144" i="4"/>
  <c r="F145" i="4"/>
  <c r="G147" i="4"/>
  <c r="M152" i="4"/>
  <c r="T152" i="4"/>
  <c r="N153" i="4"/>
  <c r="O154" i="4"/>
  <c r="O157" i="4"/>
  <c r="M159" i="4"/>
  <c r="N160" i="4"/>
  <c r="O161" i="4"/>
  <c r="E163" i="4"/>
  <c r="M117" i="4"/>
  <c r="T117" i="4"/>
  <c r="N118" i="4"/>
  <c r="O119" i="4"/>
  <c r="N121" i="4"/>
  <c r="O122" i="4"/>
  <c r="N125" i="4"/>
  <c r="O134" i="4"/>
  <c r="M136" i="4"/>
  <c r="T136" i="4"/>
  <c r="N137" i="4"/>
  <c r="O138" i="4"/>
  <c r="M139" i="4"/>
  <c r="N140" i="4"/>
  <c r="M143" i="4"/>
  <c r="M151" i="4"/>
  <c r="T151" i="4"/>
  <c r="N152" i="4"/>
  <c r="O153" i="4"/>
  <c r="M155" i="4"/>
  <c r="T155" i="4"/>
  <c r="N156" i="4"/>
  <c r="M158" i="4"/>
  <c r="P126" i="3"/>
  <c r="N121" i="3"/>
  <c r="D127" i="3"/>
  <c r="B127" i="3"/>
  <c r="N116" i="3"/>
  <c r="N120" i="3"/>
  <c r="B109" i="3"/>
  <c r="M97" i="3"/>
  <c r="N106" i="3"/>
  <c r="D109" i="3"/>
  <c r="Q98" i="3"/>
  <c r="O90" i="3"/>
  <c r="M90" i="3"/>
  <c r="Q80" i="3"/>
  <c r="Q81" i="3"/>
  <c r="M89" i="3"/>
  <c r="N79" i="3"/>
  <c r="O80" i="3"/>
  <c r="M82" i="3"/>
  <c r="Q82" i="3"/>
  <c r="N83" i="3"/>
  <c r="O84" i="3"/>
  <c r="N85" i="3"/>
  <c r="N87" i="3"/>
  <c r="N89" i="3"/>
  <c r="E91" i="3"/>
  <c r="N100" i="3"/>
  <c r="Q97" i="3"/>
  <c r="O98" i="3"/>
  <c r="N99" i="3"/>
  <c r="Q100" i="3"/>
  <c r="Q101" i="3"/>
  <c r="O102" i="3"/>
  <c r="P103" i="3"/>
  <c r="M105" i="3"/>
  <c r="P118" i="3"/>
  <c r="P122" i="3"/>
  <c r="P124" i="3"/>
  <c r="P155" i="3"/>
  <c r="O48" i="3"/>
  <c r="L163" i="3"/>
  <c r="M7" i="3"/>
  <c r="M9" i="3"/>
  <c r="Q9" i="3"/>
  <c r="L37" i="3"/>
  <c r="N44" i="3"/>
  <c r="P52" i="3"/>
  <c r="O44" i="3"/>
  <c r="O46" i="3"/>
  <c r="M51" i="3"/>
  <c r="N82" i="3"/>
  <c r="O83" i="3"/>
  <c r="O85" i="3"/>
  <c r="M86" i="3"/>
  <c r="O87" i="3"/>
  <c r="M88" i="3"/>
  <c r="O89" i="3"/>
  <c r="B91" i="3"/>
  <c r="F91" i="3"/>
  <c r="O101" i="3"/>
  <c r="O97" i="3"/>
  <c r="O99" i="3"/>
  <c r="M100" i="3"/>
  <c r="M101" i="3"/>
  <c r="Q102" i="3"/>
  <c r="S102" i="3"/>
  <c r="P104" i="3"/>
  <c r="P108" i="3"/>
  <c r="P125" i="3"/>
  <c r="P123" i="3"/>
  <c r="P121" i="3"/>
  <c r="P119" i="3"/>
  <c r="P115" i="3"/>
  <c r="F127" i="3"/>
  <c r="P120" i="3"/>
  <c r="P116" i="3"/>
  <c r="P117" i="3"/>
  <c r="N119" i="3"/>
  <c r="O120" i="3"/>
  <c r="E127" i="3"/>
  <c r="M143" i="3"/>
  <c r="M141" i="3"/>
  <c r="M137" i="3"/>
  <c r="M133" i="3"/>
  <c r="C145" i="3"/>
  <c r="M138" i="3"/>
  <c r="T138" i="3"/>
  <c r="M134" i="3"/>
  <c r="M144" i="3"/>
  <c r="M142" i="3"/>
  <c r="M140" i="3"/>
  <c r="M135" i="3"/>
  <c r="M136" i="3"/>
  <c r="Q137" i="3"/>
  <c r="Q133" i="3"/>
  <c r="Q138" i="3"/>
  <c r="S138" i="3"/>
  <c r="Q134" i="3"/>
  <c r="Q135" i="3"/>
  <c r="Q136" i="3"/>
  <c r="N81" i="3"/>
  <c r="O82" i="3"/>
  <c r="M84" i="3"/>
  <c r="T84" i="3"/>
  <c r="Q84" i="3"/>
  <c r="S84" i="3"/>
  <c r="N86" i="3"/>
  <c r="N88" i="3"/>
  <c r="N90" i="3"/>
  <c r="F109" i="3"/>
  <c r="P102" i="3"/>
  <c r="P98" i="3"/>
  <c r="N97" i="3"/>
  <c r="P99" i="3"/>
  <c r="O100" i="3"/>
  <c r="M102" i="3"/>
  <c r="T102" i="3"/>
  <c r="P105" i="3"/>
  <c r="M107" i="3"/>
  <c r="P62" i="3"/>
  <c r="M161" i="3"/>
  <c r="Q156" i="3"/>
  <c r="S156" i="3"/>
  <c r="N152" i="3"/>
  <c r="M14" i="3"/>
  <c r="N30" i="3"/>
  <c r="M25" i="3"/>
  <c r="O27" i="3"/>
  <c r="M79" i="3"/>
  <c r="Q79" i="3"/>
  <c r="N80" i="3"/>
  <c r="O81" i="3"/>
  <c r="M83" i="3"/>
  <c r="N84" i="3"/>
  <c r="O86" i="3"/>
  <c r="M87" i="3"/>
  <c r="O88" i="3"/>
  <c r="M108" i="3"/>
  <c r="M106" i="3"/>
  <c r="M104" i="3"/>
  <c r="M99" i="3"/>
  <c r="Q99" i="3"/>
  <c r="P97" i="3"/>
  <c r="N98" i="3"/>
  <c r="P100" i="3"/>
  <c r="P101" i="3"/>
  <c r="N102" i="3"/>
  <c r="N103" i="3"/>
  <c r="N104" i="3"/>
  <c r="P106" i="3"/>
  <c r="N107" i="3"/>
  <c r="N108" i="3"/>
  <c r="C127" i="3"/>
  <c r="M120" i="3"/>
  <c r="T120" i="3"/>
  <c r="M116" i="3"/>
  <c r="M126" i="3"/>
  <c r="M124" i="3"/>
  <c r="M122" i="3"/>
  <c r="M117" i="3"/>
  <c r="Q120" i="3"/>
  <c r="S120" i="3"/>
  <c r="Q116" i="3"/>
  <c r="Q117" i="3"/>
  <c r="Q115" i="3"/>
  <c r="M118" i="3"/>
  <c r="Q119" i="3"/>
  <c r="M123" i="3"/>
  <c r="M125" i="3"/>
  <c r="N137" i="3"/>
  <c r="O138" i="3"/>
  <c r="N139" i="3"/>
  <c r="P140" i="3"/>
  <c r="N141" i="3"/>
  <c r="P142" i="3"/>
  <c r="N143" i="3"/>
  <c r="P144" i="3"/>
  <c r="N136" i="3"/>
  <c r="O137" i="3"/>
  <c r="P138" i="3"/>
  <c r="F145" i="3"/>
  <c r="N118" i="3"/>
  <c r="O119" i="3"/>
  <c r="P133" i="3"/>
  <c r="N135" i="3"/>
  <c r="O136" i="3"/>
  <c r="P137" i="3"/>
  <c r="P139" i="3"/>
  <c r="N140" i="3"/>
  <c r="P141" i="3"/>
  <c r="N142" i="3"/>
  <c r="P143" i="3"/>
  <c r="N144" i="3"/>
  <c r="N117" i="3"/>
  <c r="N122" i="3"/>
  <c r="N124" i="3"/>
  <c r="N134" i="3"/>
  <c r="O135" i="3"/>
  <c r="N138" i="3"/>
  <c r="N48" i="3"/>
  <c r="N26" i="3"/>
  <c r="N28" i="3"/>
  <c r="N27" i="3"/>
  <c r="D37" i="3"/>
  <c r="Q25" i="3"/>
  <c r="F19" i="3"/>
  <c r="Q8" i="3"/>
  <c r="B19" i="3"/>
  <c r="N17" i="3"/>
  <c r="N15" i="3"/>
  <c r="N13" i="3"/>
  <c r="N11" i="3"/>
  <c r="D19" i="3"/>
  <c r="N12" i="3"/>
  <c r="N10" i="3"/>
  <c r="P11" i="3"/>
  <c r="D163" i="3"/>
  <c r="N156" i="3"/>
  <c r="N153" i="3"/>
  <c r="O9" i="3"/>
  <c r="P10" i="3"/>
  <c r="P12" i="3"/>
  <c r="O15" i="3"/>
  <c r="M16" i="3"/>
  <c r="M18" i="3"/>
  <c r="B37" i="3"/>
  <c r="F37" i="3"/>
  <c r="P30" i="3"/>
  <c r="P26" i="3"/>
  <c r="P36" i="3"/>
  <c r="P34" i="3"/>
  <c r="P32" i="3"/>
  <c r="P27" i="3"/>
  <c r="P25" i="3"/>
  <c r="P29" i="3"/>
  <c r="P31" i="3"/>
  <c r="O32" i="3"/>
  <c r="P33" i="3"/>
  <c r="O34" i="3"/>
  <c r="P35" i="3"/>
  <c r="M52" i="3"/>
  <c r="Q43" i="3"/>
  <c r="O52" i="3"/>
  <c r="M46" i="3"/>
  <c r="Q47" i="3"/>
  <c r="S47" i="3"/>
  <c r="O53" i="3"/>
  <c r="O54" i="3"/>
  <c r="E73" i="3"/>
  <c r="O66" i="3"/>
  <c r="O72" i="3"/>
  <c r="O70" i="3"/>
  <c r="O68" i="3"/>
  <c r="O63" i="3"/>
  <c r="O61" i="3"/>
  <c r="O65" i="3"/>
  <c r="O64" i="3"/>
  <c r="L73" i="3"/>
  <c r="M68" i="3"/>
  <c r="M72" i="3"/>
  <c r="N158" i="3"/>
  <c r="M159" i="3"/>
  <c r="N160" i="3"/>
  <c r="N162" i="3"/>
  <c r="P28" i="3"/>
  <c r="M45" i="3"/>
  <c r="T45" i="3"/>
  <c r="O49" i="3"/>
  <c r="O50" i="3"/>
  <c r="E55" i="3"/>
  <c r="P66" i="3"/>
  <c r="M70" i="3"/>
  <c r="O161" i="3"/>
  <c r="O159" i="3"/>
  <c r="O157" i="3"/>
  <c r="O155" i="3"/>
  <c r="O151" i="3"/>
  <c r="E163" i="3"/>
  <c r="O156" i="3"/>
  <c r="O152" i="3"/>
  <c r="O153" i="3"/>
  <c r="O154" i="3"/>
  <c r="E19" i="3"/>
  <c r="O12" i="3"/>
  <c r="O18" i="3"/>
  <c r="O16" i="3"/>
  <c r="O14" i="3"/>
  <c r="N9" i="3"/>
  <c r="O10" i="3"/>
  <c r="M12" i="3"/>
  <c r="T12" i="3"/>
  <c r="O35" i="3"/>
  <c r="O33" i="3"/>
  <c r="O31" i="3"/>
  <c r="O29" i="3"/>
  <c r="O25" i="3"/>
  <c r="E37" i="3"/>
  <c r="O30" i="3"/>
  <c r="O26" i="3"/>
  <c r="Q26" i="3"/>
  <c r="M29" i="3"/>
  <c r="Q30" i="3"/>
  <c r="S30" i="3"/>
  <c r="N32" i="3"/>
  <c r="M33" i="3"/>
  <c r="N34" i="3"/>
  <c r="M35" i="3"/>
  <c r="N36" i="3"/>
  <c r="B55" i="3"/>
  <c r="P46" i="3"/>
  <c r="P45" i="3"/>
  <c r="Q45" i="3"/>
  <c r="S45" i="3"/>
  <c r="O47" i="3"/>
  <c r="M54" i="3"/>
  <c r="N71" i="3"/>
  <c r="N69" i="3"/>
  <c r="N67" i="3"/>
  <c r="N65" i="3"/>
  <c r="D73" i="3"/>
  <c r="N66" i="3"/>
  <c r="N62" i="3"/>
  <c r="N72" i="3"/>
  <c r="N70" i="3"/>
  <c r="N68" i="3"/>
  <c r="N61" i="3"/>
  <c r="B73" i="3"/>
  <c r="P71" i="3"/>
  <c r="O62" i="3"/>
  <c r="F163" i="3"/>
  <c r="P156" i="3"/>
  <c r="P152" i="3"/>
  <c r="P162" i="3"/>
  <c r="P160" i="3"/>
  <c r="P158" i="3"/>
  <c r="P153" i="3"/>
  <c r="P154" i="3"/>
  <c r="P151" i="3"/>
  <c r="P18" i="3"/>
  <c r="P16" i="3"/>
  <c r="P14" i="3"/>
  <c r="N8" i="3"/>
  <c r="M11" i="3"/>
  <c r="O13" i="3"/>
  <c r="M17" i="3"/>
  <c r="M15" i="3"/>
  <c r="Q11" i="3"/>
  <c r="N7" i="3"/>
  <c r="O8" i="3"/>
  <c r="P9" i="3"/>
  <c r="M10" i="3"/>
  <c r="Q10" i="3"/>
  <c r="O11" i="3"/>
  <c r="Q12" i="3"/>
  <c r="S12" i="3"/>
  <c r="P13" i="3"/>
  <c r="N14" i="3"/>
  <c r="P15" i="3"/>
  <c r="N16" i="3"/>
  <c r="P17" i="3"/>
  <c r="N18" i="3"/>
  <c r="M36" i="3"/>
  <c r="Q27" i="3"/>
  <c r="M26" i="3"/>
  <c r="O28" i="3"/>
  <c r="Q29" i="3"/>
  <c r="M30" i="3"/>
  <c r="T30" i="3"/>
  <c r="N54" i="3"/>
  <c r="N52" i="3"/>
  <c r="N50" i="3"/>
  <c r="N45" i="3"/>
  <c r="N47" i="3"/>
  <c r="N43" i="3"/>
  <c r="N51" i="3"/>
  <c r="N46" i="3"/>
  <c r="Q46" i="3"/>
  <c r="N49" i="3"/>
  <c r="M50" i="3"/>
  <c r="D55" i="3"/>
  <c r="M64" i="3"/>
  <c r="M66" i="3"/>
  <c r="T66" i="3"/>
  <c r="O67" i="3"/>
  <c r="O71" i="3"/>
  <c r="C163" i="3"/>
  <c r="M156" i="3"/>
  <c r="T156" i="3"/>
  <c r="M152" i="3"/>
  <c r="Q155" i="3"/>
  <c r="S155" i="3"/>
  <c r="P157" i="3"/>
  <c r="O158" i="3"/>
  <c r="P159" i="3"/>
  <c r="O160" i="3"/>
  <c r="P161" i="3"/>
  <c r="O162" i="3"/>
  <c r="N25" i="3"/>
  <c r="M28" i="3"/>
  <c r="Q28" i="3"/>
  <c r="N29" i="3"/>
  <c r="N31" i="3"/>
  <c r="N33" i="3"/>
  <c r="N35" i="3"/>
  <c r="P53" i="3"/>
  <c r="P51" i="3"/>
  <c r="P49" i="3"/>
  <c r="P47" i="3"/>
  <c r="P43" i="3"/>
  <c r="M43" i="3"/>
  <c r="P44" i="3"/>
  <c r="O45" i="3"/>
  <c r="M47" i="3"/>
  <c r="T47" i="3"/>
  <c r="P48" i="3"/>
  <c r="P50" i="3"/>
  <c r="P54" i="3"/>
  <c r="F55" i="3"/>
  <c r="P64" i="3"/>
  <c r="Q62" i="3"/>
  <c r="Q63" i="3"/>
  <c r="P67" i="3"/>
  <c r="P69" i="3"/>
  <c r="M162" i="3"/>
  <c r="Q153" i="3"/>
  <c r="M27" i="3"/>
  <c r="M32" i="3"/>
  <c r="M34" i="3"/>
  <c r="C55" i="3"/>
  <c r="M48" i="3"/>
  <c r="T48" i="3"/>
  <c r="M44" i="3"/>
  <c r="Q48" i="3"/>
  <c r="S48" i="3"/>
  <c r="Q44" i="3"/>
  <c r="O51" i="3"/>
  <c r="M53" i="3"/>
  <c r="M71" i="3"/>
  <c r="M69" i="3"/>
  <c r="M65" i="3"/>
  <c r="M61" i="3"/>
  <c r="Q65" i="3"/>
  <c r="Q61" i="3"/>
  <c r="P72" i="3"/>
  <c r="P70" i="3"/>
  <c r="P68" i="3"/>
  <c r="M62" i="3"/>
  <c r="M63" i="3"/>
  <c r="Q64" i="3"/>
  <c r="P65" i="3"/>
  <c r="N154" i="3"/>
  <c r="N151" i="3"/>
  <c r="M154" i="3"/>
  <c r="Q154" i="3"/>
  <c r="N155" i="3"/>
  <c r="N157" i="3"/>
  <c r="N159" i="3"/>
  <c r="N161" i="3"/>
  <c r="M153" i="3"/>
  <c r="M158" i="3"/>
  <c r="M160" i="3"/>
  <c r="N64" i="2"/>
  <c r="N62" i="2"/>
  <c r="N71" i="2"/>
  <c r="D73" i="2"/>
  <c r="M64" i="2"/>
  <c r="N66" i="2"/>
  <c r="L73" i="2"/>
  <c r="N69" i="2"/>
  <c r="B73" i="2"/>
  <c r="E73" i="2"/>
  <c r="M61" i="2"/>
  <c r="M63" i="2"/>
  <c r="M65" i="2"/>
  <c r="M68" i="2"/>
  <c r="M70" i="2"/>
  <c r="M72" i="2"/>
  <c r="F73" i="2"/>
  <c r="G75" i="2"/>
  <c r="N61" i="2"/>
  <c r="N63" i="2"/>
  <c r="N65" i="2"/>
  <c r="N68" i="2"/>
  <c r="N70" i="2"/>
  <c r="N72" i="2"/>
  <c r="C73" i="2"/>
  <c r="M62" i="2"/>
  <c r="M66" i="2"/>
  <c r="M69" i="2"/>
  <c r="M78" i="2"/>
  <c r="N78" i="2"/>
  <c r="O78" i="2"/>
  <c r="P78" i="2"/>
  <c r="Q78" i="2"/>
  <c r="C78" i="2"/>
  <c r="D78" i="2"/>
  <c r="E78" i="2"/>
  <c r="F78" i="2"/>
  <c r="G78" i="2"/>
  <c r="P43" i="2"/>
  <c r="M53" i="2"/>
  <c r="O47" i="2"/>
  <c r="O54" i="2"/>
  <c r="M46" i="2"/>
  <c r="T46" i="2"/>
  <c r="O45" i="2"/>
  <c r="M44" i="2"/>
  <c r="T44" i="2"/>
  <c r="P47" i="2"/>
  <c r="M48" i="2"/>
  <c r="T48" i="2"/>
  <c r="Q47" i="2"/>
  <c r="S47" i="2"/>
  <c r="N48" i="2"/>
  <c r="C55" i="2"/>
  <c r="M42" i="2"/>
  <c r="N42" i="2"/>
  <c r="O42" i="2"/>
  <c r="P42" i="2"/>
  <c r="Q42" i="2"/>
  <c r="C42" i="2"/>
  <c r="D42" i="2"/>
  <c r="E42" i="2"/>
  <c r="F42" i="2"/>
  <c r="G42" i="2"/>
  <c r="Q6" i="2"/>
  <c r="L72" i="1"/>
  <c r="L72" i="14"/>
  <c r="L71" i="1"/>
  <c r="L71" i="14"/>
  <c r="L70" i="1"/>
  <c r="L70" i="14"/>
  <c r="L69" i="1"/>
  <c r="L69" i="14"/>
  <c r="L68" i="1"/>
  <c r="L68" i="14"/>
  <c r="L67" i="1"/>
  <c r="L67" i="14"/>
  <c r="L66" i="1"/>
  <c r="L66" i="14"/>
  <c r="L65" i="1"/>
  <c r="L65" i="14"/>
  <c r="L64" i="1"/>
  <c r="L64" i="14"/>
  <c r="L63" i="1"/>
  <c r="L63" i="14"/>
  <c r="L62" i="1"/>
  <c r="L62" i="14"/>
  <c r="L61" i="1"/>
  <c r="L61" i="14"/>
  <c r="L54" i="1"/>
  <c r="L54" i="14"/>
  <c r="L53" i="1"/>
  <c r="L53" i="14"/>
  <c r="L52" i="1"/>
  <c r="L52" i="14"/>
  <c r="L51" i="1"/>
  <c r="L51" i="14"/>
  <c r="L50" i="1"/>
  <c r="L50" i="14"/>
  <c r="L49" i="1"/>
  <c r="L49" i="14"/>
  <c r="L48" i="1"/>
  <c r="L48" i="14"/>
  <c r="L47" i="1"/>
  <c r="L47" i="14"/>
  <c r="L46" i="1"/>
  <c r="L46" i="14"/>
  <c r="L45" i="1"/>
  <c r="L45" i="14"/>
  <c r="L44" i="1"/>
  <c r="L44" i="14"/>
  <c r="L43" i="1"/>
  <c r="L43" i="14"/>
  <c r="L36" i="1"/>
  <c r="L36" i="14"/>
  <c r="L35" i="1"/>
  <c r="L35" i="14"/>
  <c r="L34" i="1"/>
  <c r="L34" i="14"/>
  <c r="L33" i="1"/>
  <c r="L33" i="14"/>
  <c r="L32" i="1"/>
  <c r="L32" i="14"/>
  <c r="L31" i="1"/>
  <c r="L31" i="14"/>
  <c r="L30" i="1"/>
  <c r="L30" i="14"/>
  <c r="L29" i="1"/>
  <c r="L29" i="14"/>
  <c r="L28" i="1"/>
  <c r="L28" i="14"/>
  <c r="L27" i="1"/>
  <c r="L27" i="14"/>
  <c r="L26" i="1"/>
  <c r="L26" i="14"/>
  <c r="L25" i="1"/>
  <c r="L25" i="14"/>
  <c r="L18" i="1"/>
  <c r="L18" i="14"/>
  <c r="L17" i="1"/>
  <c r="L17" i="14"/>
  <c r="L16" i="1"/>
  <c r="L16" i="14"/>
  <c r="L15" i="1"/>
  <c r="L15" i="14"/>
  <c r="L14" i="1"/>
  <c r="L14" i="14"/>
  <c r="L13" i="1"/>
  <c r="L13" i="14"/>
  <c r="L12" i="1"/>
  <c r="L12" i="14"/>
  <c r="L11" i="1"/>
  <c r="L11" i="14"/>
  <c r="L10" i="1"/>
  <c r="L10" i="14"/>
  <c r="L9" i="1"/>
  <c r="L9" i="14"/>
  <c r="L8" i="1"/>
  <c r="L8" i="14"/>
  <c r="L7" i="1"/>
  <c r="L7" i="14"/>
  <c r="M6" i="1"/>
  <c r="N6" i="1"/>
  <c r="O6" i="1"/>
  <c r="P6" i="1"/>
  <c r="Q6" i="1"/>
  <c r="R6" i="1"/>
  <c r="G74" i="1"/>
  <c r="E72" i="1"/>
  <c r="E72" i="14"/>
  <c r="D72" i="1"/>
  <c r="D72" i="14"/>
  <c r="C72" i="1"/>
  <c r="C72" i="14"/>
  <c r="E71" i="1"/>
  <c r="E71" i="14"/>
  <c r="D71" i="1"/>
  <c r="D71" i="14"/>
  <c r="C71" i="1"/>
  <c r="C71" i="14"/>
  <c r="E70" i="1"/>
  <c r="E70" i="14"/>
  <c r="D70" i="1"/>
  <c r="D70" i="14"/>
  <c r="C70" i="1"/>
  <c r="C70" i="14"/>
  <c r="E69" i="1"/>
  <c r="E69" i="14"/>
  <c r="D69" i="1"/>
  <c r="D69" i="14"/>
  <c r="C69" i="1"/>
  <c r="C69" i="14"/>
  <c r="E68" i="1"/>
  <c r="E68" i="14"/>
  <c r="D68" i="1"/>
  <c r="D68" i="14"/>
  <c r="C68" i="1"/>
  <c r="C68" i="14"/>
  <c r="F67" i="1"/>
  <c r="E67" i="1"/>
  <c r="E67" i="14"/>
  <c r="D67" i="1"/>
  <c r="D67" i="14"/>
  <c r="B67" i="1"/>
  <c r="B67" i="14"/>
  <c r="I66" i="1"/>
  <c r="Q12" i="10"/>
  <c r="F66" i="1"/>
  <c r="F66" i="14"/>
  <c r="E66" i="1"/>
  <c r="E66" i="14"/>
  <c r="D66" i="1"/>
  <c r="D66" i="14"/>
  <c r="B66" i="1"/>
  <c r="B66" i="14"/>
  <c r="I65" i="1"/>
  <c r="Q11" i="10"/>
  <c r="F65" i="1"/>
  <c r="F65" i="14"/>
  <c r="E65" i="1"/>
  <c r="E65" i="14"/>
  <c r="D65" i="1"/>
  <c r="D65" i="14"/>
  <c r="B65" i="1"/>
  <c r="B65" i="14"/>
  <c r="I64" i="1"/>
  <c r="Q10" i="10"/>
  <c r="F64" i="1"/>
  <c r="F64" i="14"/>
  <c r="E64" i="1"/>
  <c r="E64" i="14"/>
  <c r="D64" i="1"/>
  <c r="D64" i="14"/>
  <c r="B64" i="1"/>
  <c r="B64" i="14"/>
  <c r="F63" i="1"/>
  <c r="F63" i="14"/>
  <c r="E63" i="1"/>
  <c r="E63" i="14"/>
  <c r="D63" i="1"/>
  <c r="D63" i="14"/>
  <c r="B63" i="1"/>
  <c r="B63" i="14"/>
  <c r="F62" i="1"/>
  <c r="F62" i="14"/>
  <c r="E62" i="1"/>
  <c r="E62" i="14"/>
  <c r="D62" i="1"/>
  <c r="D62" i="14"/>
  <c r="B62" i="1"/>
  <c r="B62" i="14"/>
  <c r="O7" i="10"/>
  <c r="F61" i="1"/>
  <c r="E61" i="1"/>
  <c r="D61" i="1"/>
  <c r="B61" i="1"/>
  <c r="B61" i="14"/>
  <c r="C60" i="1"/>
  <c r="D60" i="1"/>
  <c r="E60" i="1"/>
  <c r="F60" i="1"/>
  <c r="G60" i="1"/>
  <c r="E54" i="1"/>
  <c r="E54" i="14"/>
  <c r="D54" i="1"/>
  <c r="D54" i="14"/>
  <c r="C54" i="1"/>
  <c r="C54" i="14"/>
  <c r="E53" i="1"/>
  <c r="E53" i="14"/>
  <c r="D53" i="1"/>
  <c r="D53" i="14"/>
  <c r="C53" i="1"/>
  <c r="C53" i="14"/>
  <c r="E52" i="1"/>
  <c r="E52" i="14"/>
  <c r="D52" i="1"/>
  <c r="D52" i="14"/>
  <c r="C52" i="1"/>
  <c r="C52" i="14"/>
  <c r="E51" i="1"/>
  <c r="E51" i="14"/>
  <c r="D51" i="1"/>
  <c r="D51" i="14"/>
  <c r="C51" i="1"/>
  <c r="C51" i="14"/>
  <c r="E50" i="1"/>
  <c r="E50" i="14"/>
  <c r="D50" i="1"/>
  <c r="D50" i="14"/>
  <c r="C50" i="1"/>
  <c r="C50" i="14"/>
  <c r="F49" i="1"/>
  <c r="E49" i="1"/>
  <c r="E49" i="14"/>
  <c r="D49" i="1"/>
  <c r="D49" i="14"/>
  <c r="B49" i="1"/>
  <c r="B49" i="14"/>
  <c r="I48" i="1"/>
  <c r="Q27" i="10"/>
  <c r="F48" i="1"/>
  <c r="F48" i="14"/>
  <c r="E48" i="1"/>
  <c r="E48" i="14"/>
  <c r="D48" i="1"/>
  <c r="D48" i="14"/>
  <c r="B48" i="1"/>
  <c r="B48" i="14"/>
  <c r="I47" i="1"/>
  <c r="Q26" i="10"/>
  <c r="F47" i="1"/>
  <c r="F47" i="14"/>
  <c r="E47" i="1"/>
  <c r="E47" i="14"/>
  <c r="D47" i="1"/>
  <c r="D47" i="14"/>
  <c r="B47" i="1"/>
  <c r="B47" i="14"/>
  <c r="I46" i="1"/>
  <c r="Q25" i="10"/>
  <c r="F46" i="1"/>
  <c r="F46" i="14"/>
  <c r="E46" i="1"/>
  <c r="E46" i="14"/>
  <c r="D46" i="1"/>
  <c r="D46" i="14"/>
  <c r="B46" i="1"/>
  <c r="B46" i="14"/>
  <c r="F45" i="1"/>
  <c r="F45" i="14"/>
  <c r="E45" i="1"/>
  <c r="E45" i="14"/>
  <c r="D45" i="1"/>
  <c r="D45" i="14"/>
  <c r="B45" i="1"/>
  <c r="B45" i="14"/>
  <c r="F44" i="1"/>
  <c r="F44" i="14"/>
  <c r="E44" i="1"/>
  <c r="E44" i="14"/>
  <c r="D44" i="1"/>
  <c r="D44" i="14"/>
  <c r="B44" i="1"/>
  <c r="B44" i="14"/>
  <c r="O22" i="10"/>
  <c r="F43" i="1"/>
  <c r="E43" i="1"/>
  <c r="D43" i="1"/>
  <c r="B43" i="1"/>
  <c r="B43" i="14"/>
  <c r="C42" i="1"/>
  <c r="D42" i="1"/>
  <c r="E42" i="1"/>
  <c r="F42" i="1"/>
  <c r="G42" i="1"/>
  <c r="E36" i="1"/>
  <c r="E36" i="14"/>
  <c r="D36" i="1"/>
  <c r="D36" i="14"/>
  <c r="C36" i="1"/>
  <c r="C36" i="14"/>
  <c r="E35" i="1"/>
  <c r="E35" i="14"/>
  <c r="D35" i="1"/>
  <c r="D35" i="14"/>
  <c r="C35" i="1"/>
  <c r="C35" i="14"/>
  <c r="E34" i="1"/>
  <c r="E34" i="14"/>
  <c r="D34" i="1"/>
  <c r="D34" i="14"/>
  <c r="C34" i="1"/>
  <c r="C34" i="14"/>
  <c r="E33" i="1"/>
  <c r="E33" i="14"/>
  <c r="D33" i="1"/>
  <c r="D33" i="14"/>
  <c r="C33" i="1"/>
  <c r="C33" i="14"/>
  <c r="E32" i="1"/>
  <c r="E32" i="14"/>
  <c r="D32" i="1"/>
  <c r="D32" i="14"/>
  <c r="C32" i="1"/>
  <c r="C32" i="14"/>
  <c r="F31" i="1"/>
  <c r="E31" i="1"/>
  <c r="E31" i="14"/>
  <c r="D31" i="1"/>
  <c r="D31" i="14"/>
  <c r="B31" i="1"/>
  <c r="B31" i="14"/>
  <c r="I30" i="1"/>
  <c r="N27" i="10"/>
  <c r="F30" i="1"/>
  <c r="F30" i="14"/>
  <c r="E30" i="1"/>
  <c r="E30" i="14"/>
  <c r="D30" i="1"/>
  <c r="D30" i="14"/>
  <c r="B30" i="1"/>
  <c r="B30" i="14"/>
  <c r="I29" i="1"/>
  <c r="N26" i="10"/>
  <c r="F29" i="1"/>
  <c r="F29" i="14"/>
  <c r="E29" i="1"/>
  <c r="E29" i="14"/>
  <c r="D29" i="1"/>
  <c r="D29" i="14"/>
  <c r="B29" i="1"/>
  <c r="B29" i="14"/>
  <c r="I28" i="1"/>
  <c r="N25" i="10"/>
  <c r="F28" i="1"/>
  <c r="F28" i="14"/>
  <c r="E28" i="1"/>
  <c r="E28" i="14"/>
  <c r="D28" i="1"/>
  <c r="D28" i="14"/>
  <c r="B28" i="1"/>
  <c r="B28" i="14"/>
  <c r="F27" i="1"/>
  <c r="F27" i="14"/>
  <c r="E27" i="1"/>
  <c r="E27" i="14"/>
  <c r="D27" i="1"/>
  <c r="D27" i="14"/>
  <c r="B27" i="1"/>
  <c r="B27" i="14"/>
  <c r="F26" i="1"/>
  <c r="F26" i="14"/>
  <c r="E26" i="1"/>
  <c r="E26" i="14"/>
  <c r="D26" i="1"/>
  <c r="D26" i="14"/>
  <c r="B26" i="1"/>
  <c r="B26" i="14"/>
  <c r="L22" i="10"/>
  <c r="F25" i="1"/>
  <c r="E25" i="1"/>
  <c r="D25" i="1"/>
  <c r="B25" i="1"/>
  <c r="B25" i="14"/>
  <c r="C24" i="1"/>
  <c r="D24" i="1"/>
  <c r="E24" i="1"/>
  <c r="F24" i="1"/>
  <c r="G24" i="1"/>
  <c r="D8" i="1"/>
  <c r="D8" i="14"/>
  <c r="E8" i="1"/>
  <c r="E8" i="14"/>
  <c r="F8" i="1"/>
  <c r="F8" i="14"/>
  <c r="D9" i="1"/>
  <c r="D9" i="14"/>
  <c r="E9" i="1"/>
  <c r="E9" i="14"/>
  <c r="F9" i="1"/>
  <c r="F9" i="14"/>
  <c r="D10" i="1"/>
  <c r="D10" i="14"/>
  <c r="E10" i="1"/>
  <c r="E10" i="14"/>
  <c r="F10" i="1"/>
  <c r="F10" i="14"/>
  <c r="I10" i="1"/>
  <c r="K25" i="10"/>
  <c r="D11" i="1"/>
  <c r="D11" i="14"/>
  <c r="E11" i="1"/>
  <c r="E11" i="14"/>
  <c r="F11" i="1"/>
  <c r="F11" i="14"/>
  <c r="I11" i="1"/>
  <c r="K26" i="10"/>
  <c r="D12" i="1"/>
  <c r="D12" i="14"/>
  <c r="E12" i="1"/>
  <c r="E12" i="14"/>
  <c r="F12" i="1"/>
  <c r="F12" i="14"/>
  <c r="I12" i="1"/>
  <c r="K27" i="10"/>
  <c r="D13" i="1"/>
  <c r="D13" i="14"/>
  <c r="E13" i="1"/>
  <c r="E13" i="14"/>
  <c r="F13" i="1"/>
  <c r="C14" i="1"/>
  <c r="C14" i="14"/>
  <c r="D14" i="1"/>
  <c r="D14" i="14"/>
  <c r="E14" i="1"/>
  <c r="E14" i="14"/>
  <c r="C15" i="1"/>
  <c r="C15" i="14"/>
  <c r="D15" i="1"/>
  <c r="D15" i="14"/>
  <c r="E15" i="1"/>
  <c r="E15" i="14"/>
  <c r="C16" i="1"/>
  <c r="C16" i="14"/>
  <c r="D16" i="1"/>
  <c r="D16" i="14"/>
  <c r="E16" i="1"/>
  <c r="E16" i="14"/>
  <c r="C17" i="1"/>
  <c r="C17" i="14"/>
  <c r="D17" i="1"/>
  <c r="D17" i="14"/>
  <c r="E17" i="1"/>
  <c r="E17" i="14"/>
  <c r="C18" i="1"/>
  <c r="C18" i="14"/>
  <c r="D18" i="1"/>
  <c r="D18" i="14"/>
  <c r="E18" i="1"/>
  <c r="E18" i="14"/>
  <c r="F7" i="1"/>
  <c r="F7" i="14"/>
  <c r="E7" i="1"/>
  <c r="E7" i="14"/>
  <c r="D7" i="1"/>
  <c r="D7" i="14"/>
  <c r="B8" i="1"/>
  <c r="B8" i="14"/>
  <c r="B9" i="1"/>
  <c r="B9" i="14"/>
  <c r="B10" i="1"/>
  <c r="B10" i="14"/>
  <c r="B11" i="1"/>
  <c r="B11" i="14"/>
  <c r="B12" i="1"/>
  <c r="B12" i="14"/>
  <c r="B13" i="1"/>
  <c r="B13" i="14"/>
  <c r="B7" i="1"/>
  <c r="B7" i="14"/>
  <c r="C6" i="1"/>
  <c r="D6" i="1"/>
  <c r="E6" i="1"/>
  <c r="F6" i="1"/>
  <c r="G6" i="1"/>
  <c r="H6" i="1"/>
  <c r="H24" i="1"/>
  <c r="H42" i="1"/>
  <c r="H60" i="1"/>
  <c r="S169" i="7"/>
  <c r="R127" i="7"/>
  <c r="S47" i="5"/>
  <c r="R135" i="6"/>
  <c r="T47" i="5"/>
  <c r="S29" i="5"/>
  <c r="T155" i="3"/>
  <c r="S82" i="6"/>
  <c r="T168" i="7"/>
  <c r="S168" i="7"/>
  <c r="T170" i="7"/>
  <c r="S170" i="7"/>
  <c r="S44" i="6"/>
  <c r="S276" i="7"/>
  <c r="T276" i="7"/>
  <c r="S240" i="7"/>
  <c r="S9" i="5"/>
  <c r="R401" i="7"/>
  <c r="R234" i="7"/>
  <c r="R395" i="7"/>
  <c r="O71" i="11"/>
  <c r="I118" i="6"/>
  <c r="S313" i="7"/>
  <c r="T313" i="7"/>
  <c r="R474" i="7"/>
  <c r="S277" i="7"/>
  <c r="T277" i="7"/>
  <c r="R438" i="7"/>
  <c r="T80" i="7"/>
  <c r="S80" i="7"/>
  <c r="T44" i="7"/>
  <c r="S44" i="7"/>
  <c r="R331" i="7"/>
  <c r="S99" i="7"/>
  <c r="T99" i="7"/>
  <c r="S9" i="7"/>
  <c r="T9" i="7"/>
  <c r="T10" i="5"/>
  <c r="S43" i="6"/>
  <c r="S222" i="7"/>
  <c r="R324" i="7"/>
  <c r="R485" i="7"/>
  <c r="R288" i="7"/>
  <c r="R449" i="7"/>
  <c r="R91" i="7"/>
  <c r="R413" i="7"/>
  <c r="S241" i="7"/>
  <c r="T241" i="7"/>
  <c r="R402" i="7"/>
  <c r="S205" i="7"/>
  <c r="T205" i="7"/>
  <c r="R366" i="7"/>
  <c r="S98" i="7"/>
  <c r="T98" i="7"/>
  <c r="T8" i="7"/>
  <c r="S8" i="7"/>
  <c r="S46" i="6"/>
  <c r="S312" i="7"/>
  <c r="R383" i="7"/>
  <c r="R456" i="7"/>
  <c r="T295" i="7"/>
  <c r="S295" i="7"/>
  <c r="R420" i="7"/>
  <c r="T259" i="7"/>
  <c r="S259" i="7"/>
  <c r="R330" i="7"/>
  <c r="S62" i="7"/>
  <c r="T62" i="7"/>
  <c r="S26" i="7"/>
  <c r="T26" i="7"/>
  <c r="S188" i="7"/>
  <c r="R349" i="7"/>
  <c r="T188" i="7"/>
  <c r="S134" i="7"/>
  <c r="T134" i="7"/>
  <c r="S27" i="7"/>
  <c r="T27" i="7"/>
  <c r="R71" i="11"/>
  <c r="I136" i="6"/>
  <c r="T71" i="11"/>
  <c r="S80" i="6"/>
  <c r="T312" i="7"/>
  <c r="T222" i="7"/>
  <c r="R55" i="7"/>
  <c r="R377" i="7"/>
  <c r="R384" i="7"/>
  <c r="S223" i="7"/>
  <c r="T223" i="7"/>
  <c r="R348" i="7"/>
  <c r="S187" i="7"/>
  <c r="T187" i="7"/>
  <c r="T116" i="7"/>
  <c r="S116" i="7"/>
  <c r="S260" i="7"/>
  <c r="R421" i="7"/>
  <c r="T260" i="7"/>
  <c r="S11" i="3"/>
  <c r="T11" i="3"/>
  <c r="T137" i="3"/>
  <c r="S137" i="3"/>
  <c r="T83" i="3"/>
  <c r="S83" i="3"/>
  <c r="O12" i="10"/>
  <c r="R65" i="1"/>
  <c r="I27" i="10"/>
  <c r="R11" i="1"/>
  <c r="O27" i="10"/>
  <c r="R47" i="1"/>
  <c r="T29" i="3"/>
  <c r="S29" i="3"/>
  <c r="T65" i="3"/>
  <c r="S65" i="3"/>
  <c r="T101" i="3"/>
  <c r="S101" i="3"/>
  <c r="L27" i="10"/>
  <c r="R29" i="1"/>
  <c r="S10" i="5"/>
  <c r="T119" i="3"/>
  <c r="S119" i="3"/>
  <c r="S153" i="3"/>
  <c r="T81" i="6"/>
  <c r="T46" i="6"/>
  <c r="R270" i="7"/>
  <c r="R419" i="7"/>
  <c r="T258" i="7"/>
  <c r="S258" i="7"/>
  <c r="R180" i="7"/>
  <c r="R329" i="7"/>
  <c r="R128" i="7"/>
  <c r="R74" i="7"/>
  <c r="R37" i="7"/>
  <c r="S25" i="7"/>
  <c r="T25" i="7"/>
  <c r="R198" i="7"/>
  <c r="R347" i="7"/>
  <c r="T186" i="7"/>
  <c r="S186" i="7"/>
  <c r="R134" i="6"/>
  <c r="R145" i="7"/>
  <c r="R467" i="7"/>
  <c r="S133" i="7"/>
  <c r="T133" i="7"/>
  <c r="R307" i="7"/>
  <c r="R151" i="6"/>
  <c r="R253" i="7"/>
  <c r="R217" i="7"/>
  <c r="R109" i="7"/>
  <c r="S97" i="7"/>
  <c r="T97" i="7"/>
  <c r="R19" i="7"/>
  <c r="T7" i="7"/>
  <c r="S7" i="7"/>
  <c r="R70" i="11"/>
  <c r="I135" i="6"/>
  <c r="T70" i="11"/>
  <c r="Q375" i="7"/>
  <c r="O70" i="11"/>
  <c r="I117" i="6"/>
  <c r="Q70" i="11"/>
  <c r="T100" i="6"/>
  <c r="R153" i="6"/>
  <c r="S100" i="6"/>
  <c r="T64" i="6"/>
  <c r="R117" i="6"/>
  <c r="S64" i="6"/>
  <c r="T65" i="5"/>
  <c r="S65" i="5"/>
  <c r="R115" i="6"/>
  <c r="T29" i="6"/>
  <c r="S29" i="6"/>
  <c r="S11" i="6"/>
  <c r="T11" i="6"/>
  <c r="L26" i="10"/>
  <c r="R28" i="1"/>
  <c r="T100" i="3"/>
  <c r="S100" i="3"/>
  <c r="I26" i="10"/>
  <c r="R10" i="1"/>
  <c r="O11" i="10"/>
  <c r="R64" i="1"/>
  <c r="T117" i="3"/>
  <c r="T44" i="6"/>
  <c r="T7" i="6"/>
  <c r="R163" i="3"/>
  <c r="T46" i="3"/>
  <c r="S46" i="3"/>
  <c r="T82" i="3"/>
  <c r="S82" i="3"/>
  <c r="O26" i="10"/>
  <c r="R46" i="1"/>
  <c r="T153" i="3"/>
  <c r="S117" i="3"/>
  <c r="R127" i="3"/>
  <c r="T28" i="3"/>
  <c r="S28" i="3"/>
  <c r="T118" i="3"/>
  <c r="S118" i="3"/>
  <c r="T10" i="3"/>
  <c r="S10" i="3"/>
  <c r="T136" i="3"/>
  <c r="S136" i="3"/>
  <c r="T64" i="3"/>
  <c r="S64" i="3"/>
  <c r="R19" i="3"/>
  <c r="R20" i="3"/>
  <c r="R55" i="3"/>
  <c r="T154" i="3"/>
  <c r="S154" i="3"/>
  <c r="R133" i="6"/>
  <c r="T99" i="6"/>
  <c r="R152" i="6"/>
  <c r="S99" i="6"/>
  <c r="T64" i="5"/>
  <c r="S64" i="5"/>
  <c r="T79" i="6"/>
  <c r="S79" i="6"/>
  <c r="T46" i="5"/>
  <c r="S46" i="5"/>
  <c r="T63" i="6"/>
  <c r="R116" i="6"/>
  <c r="S63" i="6"/>
  <c r="S10" i="6"/>
  <c r="T10" i="6"/>
  <c r="T28" i="6"/>
  <c r="S28" i="6"/>
  <c r="T151" i="3"/>
  <c r="R90" i="6"/>
  <c r="R37" i="5"/>
  <c r="T115" i="3"/>
  <c r="S7" i="3"/>
  <c r="S60" i="6"/>
  <c r="S115" i="3"/>
  <c r="S25" i="6"/>
  <c r="T80" i="6"/>
  <c r="R131" i="6"/>
  <c r="T25" i="6"/>
  <c r="T60" i="6"/>
  <c r="G74" i="6"/>
  <c r="G39" i="5"/>
  <c r="G57" i="5"/>
  <c r="R19" i="6"/>
  <c r="Q447" i="7"/>
  <c r="Q393" i="7"/>
  <c r="G75" i="3"/>
  <c r="S78" i="6"/>
  <c r="T78" i="6"/>
  <c r="R73" i="5"/>
  <c r="R55" i="6"/>
  <c r="R37" i="6"/>
  <c r="R68" i="11"/>
  <c r="I133" i="6"/>
  <c r="T68" i="11"/>
  <c r="Q484" i="7"/>
  <c r="G272" i="7"/>
  <c r="G431" i="7"/>
  <c r="G271" i="7"/>
  <c r="G218" i="7"/>
  <c r="G377" i="7"/>
  <c r="G217" i="7"/>
  <c r="Q358" i="7"/>
  <c r="G111" i="7"/>
  <c r="G110" i="7"/>
  <c r="G57" i="7"/>
  <c r="G56" i="7"/>
  <c r="G21" i="7"/>
  <c r="G20" i="7"/>
  <c r="T63" i="5"/>
  <c r="S63" i="5"/>
  <c r="T26" i="5"/>
  <c r="S26" i="5"/>
  <c r="Q477" i="7"/>
  <c r="S477" i="7"/>
  <c r="G164" i="7"/>
  <c r="O69" i="11"/>
  <c r="S25" i="5"/>
  <c r="T25" i="5"/>
  <c r="R69" i="11"/>
  <c r="Q483" i="7"/>
  <c r="Q411" i="7"/>
  <c r="G290" i="7"/>
  <c r="G449" i="7"/>
  <c r="G289" i="7"/>
  <c r="Q430" i="7"/>
  <c r="G236" i="7"/>
  <c r="G395" i="7"/>
  <c r="G235" i="7"/>
  <c r="Q376" i="7"/>
  <c r="G182" i="7"/>
  <c r="G341" i="7"/>
  <c r="G181" i="7"/>
  <c r="G129" i="7"/>
  <c r="G128" i="7"/>
  <c r="G75" i="7"/>
  <c r="G74" i="7"/>
  <c r="T27" i="6"/>
  <c r="S27" i="6"/>
  <c r="T45" i="6"/>
  <c r="S45" i="6"/>
  <c r="T7" i="5"/>
  <c r="S7" i="5"/>
  <c r="S44" i="5"/>
  <c r="T44" i="5"/>
  <c r="G308" i="7"/>
  <c r="G467" i="7"/>
  <c r="G307" i="7"/>
  <c r="Q448" i="7"/>
  <c r="G254" i="7"/>
  <c r="G413" i="7"/>
  <c r="G253" i="7"/>
  <c r="Q394" i="7"/>
  <c r="Q340" i="7"/>
  <c r="G93" i="7"/>
  <c r="G92" i="7"/>
  <c r="G39" i="7"/>
  <c r="G38" i="7"/>
  <c r="S9" i="6"/>
  <c r="T9" i="6"/>
  <c r="S27" i="5"/>
  <c r="T27" i="5"/>
  <c r="O68" i="11"/>
  <c r="I115" i="6"/>
  <c r="Q68" i="11"/>
  <c r="T43" i="5"/>
  <c r="S43" i="5"/>
  <c r="R72" i="6"/>
  <c r="S8" i="5"/>
  <c r="T8" i="5"/>
  <c r="G325" i="7"/>
  <c r="G485" i="7"/>
  <c r="Q466" i="7"/>
  <c r="Q412" i="7"/>
  <c r="G200" i="7"/>
  <c r="G359" i="7"/>
  <c r="G199" i="7"/>
  <c r="T98" i="6"/>
  <c r="S98" i="6"/>
  <c r="T62" i="6"/>
  <c r="S62" i="6"/>
  <c r="G147" i="7"/>
  <c r="G146" i="7"/>
  <c r="I23" i="10"/>
  <c r="I8" i="1"/>
  <c r="K23" i="10"/>
  <c r="O23" i="10"/>
  <c r="I44" i="1"/>
  <c r="Q23" i="10"/>
  <c r="O25" i="10"/>
  <c r="R45" i="1"/>
  <c r="S98" i="3"/>
  <c r="T98" i="3"/>
  <c r="S9" i="3"/>
  <c r="T9" i="3"/>
  <c r="S152" i="3"/>
  <c r="T152" i="3"/>
  <c r="L23" i="10"/>
  <c r="I26" i="1"/>
  <c r="N23" i="10"/>
  <c r="L25" i="10"/>
  <c r="R27" i="1"/>
  <c r="O9" i="10"/>
  <c r="I63" i="1"/>
  <c r="Q9" i="10"/>
  <c r="R62" i="1"/>
  <c r="S62" i="3"/>
  <c r="T62" i="3"/>
  <c r="S116" i="3"/>
  <c r="T116" i="3"/>
  <c r="S63" i="3"/>
  <c r="T63" i="3"/>
  <c r="S44" i="3"/>
  <c r="T44" i="3"/>
  <c r="S8" i="3"/>
  <c r="T8" i="3"/>
  <c r="S26" i="3"/>
  <c r="T26" i="3"/>
  <c r="I25" i="10"/>
  <c r="R9" i="1"/>
  <c r="O24" i="10"/>
  <c r="I45" i="1"/>
  <c r="Q24" i="10"/>
  <c r="R44" i="1"/>
  <c r="S135" i="3"/>
  <c r="T135" i="3"/>
  <c r="S80" i="3"/>
  <c r="T80" i="3"/>
  <c r="S134" i="3"/>
  <c r="T134" i="3"/>
  <c r="I24" i="10"/>
  <c r="I9" i="1"/>
  <c r="K24" i="10"/>
  <c r="R8" i="1"/>
  <c r="L24" i="10"/>
  <c r="I27" i="1"/>
  <c r="N24" i="10"/>
  <c r="R26" i="1"/>
  <c r="O8" i="10"/>
  <c r="I62" i="1"/>
  <c r="Q8" i="10"/>
  <c r="O10" i="10"/>
  <c r="R63" i="1"/>
  <c r="S81" i="3"/>
  <c r="T81" i="3"/>
  <c r="S99" i="3"/>
  <c r="T99" i="3"/>
  <c r="S27" i="3"/>
  <c r="T27" i="3"/>
  <c r="S26" i="6"/>
  <c r="T26" i="6"/>
  <c r="S61" i="6"/>
  <c r="R114" i="6"/>
  <c r="T61" i="6"/>
  <c r="Q357" i="7"/>
  <c r="R132" i="6"/>
  <c r="Q429" i="7"/>
  <c r="R150" i="6"/>
  <c r="S97" i="6"/>
  <c r="T97" i="6"/>
  <c r="S8" i="6"/>
  <c r="T8" i="6"/>
  <c r="Q339" i="7"/>
  <c r="R67" i="11"/>
  <c r="I132" i="6"/>
  <c r="T67" i="11"/>
  <c r="O67" i="11"/>
  <c r="I114" i="6"/>
  <c r="Q67" i="11"/>
  <c r="S62" i="5"/>
  <c r="T62" i="5"/>
  <c r="D143" i="6"/>
  <c r="R66" i="11"/>
  <c r="I131" i="6"/>
  <c r="T66" i="11"/>
  <c r="S43" i="3"/>
  <c r="C143" i="6"/>
  <c r="E143" i="6"/>
  <c r="F143" i="6"/>
  <c r="T37" i="4"/>
  <c r="B143" i="6"/>
  <c r="G21" i="6"/>
  <c r="G91" i="6"/>
  <c r="G143" i="6"/>
  <c r="T7" i="3"/>
  <c r="T43" i="6"/>
  <c r="S61" i="5"/>
  <c r="R149" i="6"/>
  <c r="I7" i="1"/>
  <c r="K22" i="10"/>
  <c r="I22" i="10"/>
  <c r="T43" i="3"/>
  <c r="T61" i="5"/>
  <c r="G109" i="6"/>
  <c r="S7" i="6"/>
  <c r="T96" i="6"/>
  <c r="S96" i="6"/>
  <c r="G20" i="3"/>
  <c r="R108" i="6"/>
  <c r="S151" i="3"/>
  <c r="G56" i="5"/>
  <c r="T79" i="3"/>
  <c r="S79" i="3"/>
  <c r="R91" i="3"/>
  <c r="R61" i="1"/>
  <c r="G38" i="5"/>
  <c r="Q108" i="6"/>
  <c r="I113" i="6"/>
  <c r="Q66" i="11"/>
  <c r="G73" i="6"/>
  <c r="R113" i="6"/>
  <c r="G161" i="6"/>
  <c r="G125" i="6"/>
  <c r="Q53" i="1"/>
  <c r="Q45" i="1"/>
  <c r="Q52" i="1"/>
  <c r="Q48" i="1"/>
  <c r="S48" i="1"/>
  <c r="Q44" i="1"/>
  <c r="Q51" i="1"/>
  <c r="Q43" i="1"/>
  <c r="Q47" i="1"/>
  <c r="Q54" i="1"/>
  <c r="Q46" i="1"/>
  <c r="Q50" i="1"/>
  <c r="I43" i="1"/>
  <c r="Q22" i="10"/>
  <c r="R19" i="5"/>
  <c r="R7" i="1"/>
  <c r="D25" i="14"/>
  <c r="N36" i="14"/>
  <c r="N35" i="1"/>
  <c r="N31" i="1"/>
  <c r="N34" i="1"/>
  <c r="N30" i="1"/>
  <c r="N26" i="1"/>
  <c r="N33" i="1"/>
  <c r="N28" i="1"/>
  <c r="N36" i="1"/>
  <c r="N25" i="1"/>
  <c r="N29" i="1"/>
  <c r="N27" i="1"/>
  <c r="N32" i="1"/>
  <c r="E43" i="14"/>
  <c r="O43" i="14"/>
  <c r="O51" i="1"/>
  <c r="O47" i="1"/>
  <c r="O43" i="1"/>
  <c r="O54" i="1"/>
  <c r="O50" i="1"/>
  <c r="O46" i="1"/>
  <c r="O53" i="1"/>
  <c r="O45" i="1"/>
  <c r="O49" i="1"/>
  <c r="O48" i="1"/>
  <c r="O52" i="1"/>
  <c r="O44" i="1"/>
  <c r="R43" i="1"/>
  <c r="F61" i="14"/>
  <c r="P62" i="14"/>
  <c r="P71" i="1"/>
  <c r="P67" i="1"/>
  <c r="P63" i="1"/>
  <c r="P70" i="1"/>
  <c r="P66" i="1"/>
  <c r="P62" i="1"/>
  <c r="P65" i="1"/>
  <c r="P69" i="1"/>
  <c r="P61" i="1"/>
  <c r="P72" i="1"/>
  <c r="P64" i="1"/>
  <c r="P68" i="1"/>
  <c r="G164" i="3"/>
  <c r="G20" i="6"/>
  <c r="G38" i="3"/>
  <c r="R55" i="5"/>
  <c r="T133" i="3"/>
  <c r="R145" i="3"/>
  <c r="S133" i="3"/>
  <c r="R109" i="3"/>
  <c r="S97" i="3"/>
  <c r="T97" i="3"/>
  <c r="F25" i="14"/>
  <c r="P25" i="14"/>
  <c r="P33" i="1"/>
  <c r="P29" i="1"/>
  <c r="P36" i="1"/>
  <c r="P32" i="1"/>
  <c r="P28" i="1"/>
  <c r="P31" i="1"/>
  <c r="P27" i="1"/>
  <c r="P26" i="1"/>
  <c r="P25" i="1"/>
  <c r="P35" i="1"/>
  <c r="P34" i="1"/>
  <c r="P30" i="1"/>
  <c r="C55" i="14"/>
  <c r="M53" i="1"/>
  <c r="M45" i="1"/>
  <c r="M52" i="1"/>
  <c r="M48" i="1"/>
  <c r="T48" i="1"/>
  <c r="M44" i="1"/>
  <c r="M47" i="1"/>
  <c r="M50" i="1"/>
  <c r="M51" i="1"/>
  <c r="M43" i="1"/>
  <c r="M54" i="1"/>
  <c r="M46" i="1"/>
  <c r="D61" i="14"/>
  <c r="N70" i="14"/>
  <c r="N69" i="1"/>
  <c r="N65" i="1"/>
  <c r="N61" i="1"/>
  <c r="N72" i="1"/>
  <c r="N68" i="1"/>
  <c r="N64" i="1"/>
  <c r="N67" i="1"/>
  <c r="N66" i="1"/>
  <c r="N70" i="1"/>
  <c r="N62" i="1"/>
  <c r="N71" i="1"/>
  <c r="N63" i="1"/>
  <c r="M26" i="14"/>
  <c r="M36" i="1"/>
  <c r="M32" i="1"/>
  <c r="M35" i="1"/>
  <c r="M27" i="1"/>
  <c r="M30" i="1"/>
  <c r="T30" i="1"/>
  <c r="M26" i="1"/>
  <c r="M33" i="1"/>
  <c r="M34" i="1"/>
  <c r="M25" i="1"/>
  <c r="M28" i="1"/>
  <c r="M29" i="1"/>
  <c r="Q36" i="1"/>
  <c r="Q32" i="1"/>
  <c r="Q35" i="1"/>
  <c r="Q27" i="1"/>
  <c r="Q34" i="1"/>
  <c r="Q28" i="1"/>
  <c r="Q29" i="1"/>
  <c r="Q30" i="1"/>
  <c r="S30" i="1"/>
  <c r="Q33" i="1"/>
  <c r="Q25" i="1"/>
  <c r="Q26" i="1"/>
  <c r="I25" i="1"/>
  <c r="N22" i="10"/>
  <c r="D43" i="14"/>
  <c r="N51" i="14"/>
  <c r="N52" i="1"/>
  <c r="N48" i="1"/>
  <c r="N44" i="1"/>
  <c r="N51" i="1"/>
  <c r="N47" i="1"/>
  <c r="N43" i="1"/>
  <c r="N50" i="1"/>
  <c r="N53" i="1"/>
  <c r="N45" i="1"/>
  <c r="N54" i="1"/>
  <c r="N46" i="1"/>
  <c r="N49" i="1"/>
  <c r="E61" i="14"/>
  <c r="O71" i="14"/>
  <c r="O72" i="1"/>
  <c r="O68" i="1"/>
  <c r="O64" i="1"/>
  <c r="O71" i="1"/>
  <c r="O67" i="1"/>
  <c r="O63" i="1"/>
  <c r="O70" i="1"/>
  <c r="O62" i="1"/>
  <c r="O66" i="1"/>
  <c r="O69" i="1"/>
  <c r="O61" i="1"/>
  <c r="O65" i="1"/>
  <c r="G110" i="3"/>
  <c r="R37" i="3"/>
  <c r="T25" i="3"/>
  <c r="S25" i="3"/>
  <c r="E25" i="14"/>
  <c r="O27" i="14"/>
  <c r="O34" i="1"/>
  <c r="O30" i="1"/>
  <c r="O33" i="1"/>
  <c r="O29" i="1"/>
  <c r="O25" i="1"/>
  <c r="O36" i="1"/>
  <c r="O32" i="1"/>
  <c r="O31" i="1"/>
  <c r="O28" i="1"/>
  <c r="O27" i="1"/>
  <c r="O26" i="1"/>
  <c r="O35" i="1"/>
  <c r="R25" i="1"/>
  <c r="F43" i="14"/>
  <c r="P43" i="14"/>
  <c r="P54" i="1"/>
  <c r="P50" i="1"/>
  <c r="P46" i="1"/>
  <c r="P53" i="1"/>
  <c r="P49" i="1"/>
  <c r="P45" i="1"/>
  <c r="P48" i="1"/>
  <c r="P52" i="1"/>
  <c r="P44" i="1"/>
  <c r="P51" i="1"/>
  <c r="P43" i="1"/>
  <c r="P47" i="1"/>
  <c r="M68" i="14"/>
  <c r="M70" i="1"/>
  <c r="M66" i="1"/>
  <c r="T66" i="1"/>
  <c r="M62" i="1"/>
  <c r="M69" i="1"/>
  <c r="M65" i="1"/>
  <c r="M61" i="1"/>
  <c r="M72" i="1"/>
  <c r="M64" i="1"/>
  <c r="M68" i="1"/>
  <c r="M71" i="1"/>
  <c r="M63" i="1"/>
  <c r="Q70" i="1"/>
  <c r="Q66" i="1"/>
  <c r="S66" i="1"/>
  <c r="Q62" i="1"/>
  <c r="Q69" i="1"/>
  <c r="Q65" i="1"/>
  <c r="Q61" i="1"/>
  <c r="Q68" i="1"/>
  <c r="Q72" i="1"/>
  <c r="Q64" i="1"/>
  <c r="Q71" i="1"/>
  <c r="Q63" i="1"/>
  <c r="I61" i="1"/>
  <c r="Q7" i="10"/>
  <c r="G111" i="3"/>
  <c r="G38" i="6"/>
  <c r="G74" i="3"/>
  <c r="T61" i="3"/>
  <c r="R73" i="3"/>
  <c r="S61" i="3"/>
  <c r="G39" i="3"/>
  <c r="G55" i="1"/>
  <c r="G21" i="5"/>
  <c r="L38" i="5"/>
  <c r="Q482" i="7"/>
  <c r="G39" i="6"/>
  <c r="G92" i="6"/>
  <c r="G19" i="1"/>
  <c r="G37" i="1"/>
  <c r="G21" i="3"/>
  <c r="G129" i="3"/>
  <c r="G128" i="3"/>
  <c r="G162" i="6"/>
  <c r="G147" i="3"/>
  <c r="G146" i="3"/>
  <c r="G73" i="1"/>
  <c r="G57" i="3"/>
  <c r="G56" i="3"/>
  <c r="G93" i="3"/>
  <c r="G92" i="3"/>
  <c r="Q464" i="7"/>
  <c r="Q33" i="15"/>
  <c r="Q157" i="6"/>
  <c r="Q18" i="1"/>
  <c r="Q17" i="1"/>
  <c r="Q428" i="7"/>
  <c r="Q410" i="7"/>
  <c r="C74" i="5"/>
  <c r="Q446" i="7"/>
  <c r="Q32" i="15"/>
  <c r="Q374" i="7"/>
  <c r="Q123" i="6"/>
  <c r="N422" i="7"/>
  <c r="O419" i="7"/>
  <c r="Q356" i="7"/>
  <c r="Q124" i="6"/>
  <c r="Q141" i="6"/>
  <c r="Q160" i="6"/>
  <c r="E56" i="5"/>
  <c r="E57" i="5"/>
  <c r="Q121" i="6"/>
  <c r="Q338" i="7"/>
  <c r="Q392" i="7"/>
  <c r="Q159" i="6"/>
  <c r="Q142" i="6"/>
  <c r="Q463" i="7"/>
  <c r="Q391" i="7"/>
  <c r="Q445" i="7"/>
  <c r="Q373" i="7"/>
  <c r="Q427" i="7"/>
  <c r="Q355" i="7"/>
  <c r="Q481" i="7"/>
  <c r="Q409" i="7"/>
  <c r="Q337" i="7"/>
  <c r="Q444" i="7"/>
  <c r="Q372" i="7"/>
  <c r="Q122" i="6"/>
  <c r="Q480" i="7"/>
  <c r="Q426" i="7"/>
  <c r="Q354" i="7"/>
  <c r="Q16" i="1"/>
  <c r="Q31" i="15"/>
  <c r="Q408" i="7"/>
  <c r="Q336" i="7"/>
  <c r="Q158" i="6"/>
  <c r="Q140" i="6"/>
  <c r="Q462" i="7"/>
  <c r="Q390" i="7"/>
  <c r="Q15" i="1"/>
  <c r="Q425" i="7"/>
  <c r="Q479" i="7"/>
  <c r="Q353" i="7"/>
  <c r="Q461" i="7"/>
  <c r="Q407" i="7"/>
  <c r="Q30" i="15"/>
  <c r="Q443" i="7"/>
  <c r="Q389" i="7"/>
  <c r="Q335" i="7"/>
  <c r="Q139" i="6"/>
  <c r="P372" i="7"/>
  <c r="O330" i="7"/>
  <c r="E74" i="7"/>
  <c r="E92" i="7"/>
  <c r="M473" i="7"/>
  <c r="T473" i="7"/>
  <c r="Q14" i="1"/>
  <c r="O7" i="15"/>
  <c r="Q29" i="15"/>
  <c r="D449" i="7"/>
  <c r="O355" i="7"/>
  <c r="O448" i="7"/>
  <c r="P437" i="7"/>
  <c r="B55" i="14"/>
  <c r="D111" i="3"/>
  <c r="M427" i="7"/>
  <c r="O353" i="7"/>
  <c r="L413" i="7"/>
  <c r="M455" i="7"/>
  <c r="T455" i="7"/>
  <c r="P420" i="7"/>
  <c r="M423" i="7"/>
  <c r="T423" i="7"/>
  <c r="N475" i="7"/>
  <c r="M357" i="7"/>
  <c r="O7" i="14"/>
  <c r="O12" i="14"/>
  <c r="O16" i="14"/>
  <c r="O17" i="14"/>
  <c r="O13" i="14"/>
  <c r="O8" i="14"/>
  <c r="O18" i="14"/>
  <c r="O10" i="14"/>
  <c r="E19" i="14"/>
  <c r="O14" i="14"/>
  <c r="O9" i="14"/>
  <c r="O15" i="14"/>
  <c r="I28" i="14"/>
  <c r="N25" i="15"/>
  <c r="I65" i="14"/>
  <c r="Q11" i="15"/>
  <c r="P8" i="14"/>
  <c r="P12" i="14"/>
  <c r="P7" i="14"/>
  <c r="P10" i="14"/>
  <c r="P9" i="14"/>
  <c r="P11" i="14"/>
  <c r="I10" i="14"/>
  <c r="K25" i="15"/>
  <c r="B37" i="14"/>
  <c r="F31" i="14"/>
  <c r="O24" i="15"/>
  <c r="I47" i="14"/>
  <c r="L19" i="14"/>
  <c r="L37" i="14"/>
  <c r="L55" i="14"/>
  <c r="L73" i="14"/>
  <c r="P142" i="6"/>
  <c r="O456" i="7"/>
  <c r="M474" i="7"/>
  <c r="B19" i="14"/>
  <c r="M9" i="14"/>
  <c r="M17" i="14"/>
  <c r="M10" i="14"/>
  <c r="M11" i="14"/>
  <c r="M14" i="14"/>
  <c r="M16" i="14"/>
  <c r="M7" i="14"/>
  <c r="M12" i="14"/>
  <c r="T12" i="14"/>
  <c r="M15" i="14"/>
  <c r="M18" i="14"/>
  <c r="M8" i="14"/>
  <c r="C19" i="14"/>
  <c r="O11" i="14"/>
  <c r="I29" i="14"/>
  <c r="N26" i="15"/>
  <c r="N49" i="14"/>
  <c r="I64" i="14"/>
  <c r="Q10" i="15"/>
  <c r="I66" i="14"/>
  <c r="Q12" i="15"/>
  <c r="E20" i="7"/>
  <c r="I11" i="14"/>
  <c r="K26" i="15"/>
  <c r="I30" i="14"/>
  <c r="N27" i="15"/>
  <c r="F49" i="14"/>
  <c r="Q28" i="15"/>
  <c r="N12" i="14"/>
  <c r="N7" i="14"/>
  <c r="N17" i="14"/>
  <c r="N18" i="14"/>
  <c r="N8" i="14"/>
  <c r="D19" i="14"/>
  <c r="N11" i="14"/>
  <c r="N16" i="14"/>
  <c r="N13" i="14"/>
  <c r="N15" i="14"/>
  <c r="N14" i="14"/>
  <c r="N9" i="14"/>
  <c r="N10" i="14"/>
  <c r="F13" i="14"/>
  <c r="I12" i="14"/>
  <c r="K27" i="15"/>
  <c r="I48" i="14"/>
  <c r="B73" i="14"/>
  <c r="F67" i="14"/>
  <c r="F38" i="4"/>
  <c r="M358" i="7"/>
  <c r="Q423" i="7"/>
  <c r="S423" i="7"/>
  <c r="Q155" i="6"/>
  <c r="S155" i="6"/>
  <c r="Q369" i="7"/>
  <c r="S369" i="7"/>
  <c r="Q119" i="6"/>
  <c r="S119" i="6"/>
  <c r="Q118" i="6"/>
  <c r="S118" i="6"/>
  <c r="B73" i="6"/>
  <c r="L377" i="7"/>
  <c r="L359" i="7"/>
  <c r="F200" i="7"/>
  <c r="Q351" i="7"/>
  <c r="S351" i="7"/>
  <c r="Q422" i="7"/>
  <c r="S422" i="7"/>
  <c r="Q421" i="7"/>
  <c r="P402" i="7"/>
  <c r="N437" i="7"/>
  <c r="M484" i="7"/>
  <c r="C164" i="3"/>
  <c r="B74" i="3"/>
  <c r="M421" i="7"/>
  <c r="O152" i="6"/>
  <c r="L467" i="7"/>
  <c r="L307" i="7"/>
  <c r="O404" i="7"/>
  <c r="N456" i="7"/>
  <c r="F39" i="7"/>
  <c r="L38" i="6"/>
  <c r="T69" i="11"/>
  <c r="B20" i="4"/>
  <c r="L146" i="3"/>
  <c r="C182" i="7"/>
  <c r="P456" i="7"/>
  <c r="L74" i="3"/>
  <c r="B110" i="4"/>
  <c r="M429" i="7"/>
  <c r="N409" i="7"/>
  <c r="M367" i="7"/>
  <c r="T367" i="7"/>
  <c r="C341" i="7"/>
  <c r="P365" i="7"/>
  <c r="B146" i="3"/>
  <c r="O426" i="7"/>
  <c r="O389" i="7"/>
  <c r="D129" i="3"/>
  <c r="F57" i="5"/>
  <c r="P120" i="6"/>
  <c r="M428" i="7"/>
  <c r="M419" i="7"/>
  <c r="E146" i="7"/>
  <c r="C164" i="4"/>
  <c r="B56" i="4"/>
  <c r="E56" i="7"/>
  <c r="E128" i="7"/>
  <c r="E38" i="7"/>
  <c r="B38" i="4"/>
  <c r="C92" i="7"/>
  <c r="E110" i="7"/>
  <c r="C111" i="4"/>
  <c r="F39" i="4"/>
  <c r="B20" i="3"/>
  <c r="B110" i="3"/>
  <c r="B128" i="3"/>
  <c r="E147" i="7"/>
  <c r="B56" i="3"/>
  <c r="M150" i="6"/>
  <c r="C147" i="4"/>
  <c r="D93" i="3"/>
  <c r="F128" i="7"/>
  <c r="Q69" i="11"/>
  <c r="M476" i="7"/>
  <c r="T476" i="7"/>
  <c r="B38" i="3"/>
  <c r="B92" i="3"/>
  <c r="F92" i="4"/>
  <c r="D413" i="7"/>
  <c r="L125" i="6"/>
  <c r="E146" i="3"/>
  <c r="E147" i="3"/>
  <c r="L91" i="6"/>
  <c r="B146" i="7"/>
  <c r="N474" i="7"/>
  <c r="E111" i="3"/>
  <c r="B125" i="6"/>
  <c r="L110" i="4"/>
  <c r="B128" i="4"/>
  <c r="C308" i="7"/>
  <c r="C111" i="3"/>
  <c r="B74" i="4"/>
  <c r="B38" i="5"/>
  <c r="O131" i="6"/>
  <c r="B20" i="7"/>
  <c r="B56" i="7"/>
  <c r="Q71" i="11"/>
  <c r="B110" i="7"/>
  <c r="L161" i="6"/>
  <c r="L143" i="6"/>
  <c r="Q7" i="2"/>
  <c r="S7" i="2"/>
  <c r="D39" i="3"/>
  <c r="B92" i="4"/>
  <c r="L20" i="4"/>
  <c r="P484" i="7"/>
  <c r="E485" i="7"/>
  <c r="O481" i="7"/>
  <c r="F57" i="7"/>
  <c r="B146" i="4"/>
  <c r="M480" i="7"/>
  <c r="P476" i="7"/>
  <c r="P463" i="7"/>
  <c r="P459" i="7"/>
  <c r="O446" i="7"/>
  <c r="O442" i="7"/>
  <c r="O437" i="7"/>
  <c r="N483" i="7"/>
  <c r="N479" i="7"/>
  <c r="F307" i="7"/>
  <c r="F467" i="7"/>
  <c r="O463" i="7"/>
  <c r="O459" i="7"/>
  <c r="N448" i="7"/>
  <c r="N444" i="7"/>
  <c r="Q440" i="7"/>
  <c r="S440" i="7"/>
  <c r="O484" i="7"/>
  <c r="O480" i="7"/>
  <c r="N476" i="7"/>
  <c r="O473" i="7"/>
  <c r="N465" i="7"/>
  <c r="N461" i="7"/>
  <c r="N457" i="7"/>
  <c r="F289" i="7"/>
  <c r="F449" i="7"/>
  <c r="O445" i="7"/>
  <c r="O441" i="7"/>
  <c r="Q437" i="7"/>
  <c r="S437" i="7"/>
  <c r="P483" i="7"/>
  <c r="P479" i="7"/>
  <c r="D307" i="7"/>
  <c r="D467" i="7"/>
  <c r="M463" i="7"/>
  <c r="M459" i="7"/>
  <c r="T459" i="7"/>
  <c r="E289" i="7"/>
  <c r="E449" i="7"/>
  <c r="N445" i="7"/>
  <c r="N441" i="7"/>
  <c r="M438" i="7"/>
  <c r="M422" i="7"/>
  <c r="T422" i="7"/>
  <c r="M409" i="7"/>
  <c r="M403" i="7"/>
  <c r="T403" i="7"/>
  <c r="M426" i="7"/>
  <c r="P422" i="7"/>
  <c r="N412" i="7"/>
  <c r="N408" i="7"/>
  <c r="Q404" i="7"/>
  <c r="S404" i="7"/>
  <c r="O392" i="7"/>
  <c r="O388" i="7"/>
  <c r="O430" i="7"/>
  <c r="O422" i="7"/>
  <c r="L271" i="7"/>
  <c r="L431" i="7"/>
  <c r="M410" i="7"/>
  <c r="N402" i="7"/>
  <c r="Q386" i="7"/>
  <c r="S386" i="7"/>
  <c r="O424" i="7"/>
  <c r="Q403" i="7"/>
  <c r="S403" i="7"/>
  <c r="M375" i="7"/>
  <c r="N368" i="7"/>
  <c r="P428" i="7"/>
  <c r="N384" i="7"/>
  <c r="N392" i="7"/>
  <c r="N385" i="7"/>
  <c r="N393" i="7"/>
  <c r="N372" i="7"/>
  <c r="M368" i="7"/>
  <c r="T368" i="7"/>
  <c r="O358" i="7"/>
  <c r="M353" i="7"/>
  <c r="M349" i="7"/>
  <c r="P408" i="7"/>
  <c r="O409" i="7"/>
  <c r="O406" i="7"/>
  <c r="Q384" i="7"/>
  <c r="M370" i="7"/>
  <c r="T370" i="7"/>
  <c r="M365" i="7"/>
  <c r="T365" i="7"/>
  <c r="N358" i="7"/>
  <c r="Q350" i="7"/>
  <c r="S350" i="7"/>
  <c r="N421" i="7"/>
  <c r="N420" i="7"/>
  <c r="N428" i="7"/>
  <c r="N405" i="7"/>
  <c r="M394" i="7"/>
  <c r="O368" i="7"/>
  <c r="O369" i="7"/>
  <c r="O366" i="7"/>
  <c r="O374" i="7"/>
  <c r="N351" i="7"/>
  <c r="P351" i="7"/>
  <c r="P348" i="7"/>
  <c r="P356" i="7"/>
  <c r="M333" i="7"/>
  <c r="T333" i="7"/>
  <c r="N401" i="7"/>
  <c r="F235" i="7"/>
  <c r="F395" i="7"/>
  <c r="P391" i="7"/>
  <c r="P388" i="7"/>
  <c r="B235" i="7"/>
  <c r="B395" i="7"/>
  <c r="O351" i="7"/>
  <c r="P337" i="7"/>
  <c r="P333" i="7"/>
  <c r="N330" i="7"/>
  <c r="P338" i="7"/>
  <c r="N332" i="7"/>
  <c r="N337" i="7"/>
  <c r="Q419" i="7"/>
  <c r="M374" i="7"/>
  <c r="Q348" i="7"/>
  <c r="O339" i="7"/>
  <c r="O335" i="7"/>
  <c r="Q330" i="7"/>
  <c r="O336" i="7"/>
  <c r="F182" i="7"/>
  <c r="E181" i="7"/>
  <c r="E341" i="7"/>
  <c r="N367" i="7"/>
  <c r="O387" i="7"/>
  <c r="N411" i="7"/>
  <c r="O483" i="7"/>
  <c r="B485" i="7"/>
  <c r="C307" i="7"/>
  <c r="C467" i="7"/>
  <c r="P438" i="7"/>
  <c r="M447" i="7"/>
  <c r="B289" i="7"/>
  <c r="B449" i="7"/>
  <c r="O383" i="7"/>
  <c r="M366" i="7"/>
  <c r="O349" i="7"/>
  <c r="M347" i="7"/>
  <c r="M331" i="7"/>
  <c r="E377" i="7"/>
  <c r="Q347" i="7"/>
  <c r="M329" i="7"/>
  <c r="Q37" i="5"/>
  <c r="O479" i="7"/>
  <c r="O475" i="7"/>
  <c r="N462" i="7"/>
  <c r="M458" i="7"/>
  <c r="T458" i="7"/>
  <c r="M445" i="7"/>
  <c r="M441" i="7"/>
  <c r="T441" i="7"/>
  <c r="P482" i="7"/>
  <c r="P478" i="7"/>
  <c r="M466" i="7"/>
  <c r="M462" i="7"/>
  <c r="P458" i="7"/>
  <c r="P447" i="7"/>
  <c r="P443" i="7"/>
  <c r="M440" i="7"/>
  <c r="T440" i="7"/>
  <c r="M483" i="7"/>
  <c r="M479" i="7"/>
  <c r="Q475" i="7"/>
  <c r="S475" i="7"/>
  <c r="P464" i="7"/>
  <c r="P460" i="7"/>
  <c r="Q456" i="7"/>
  <c r="M448" i="7"/>
  <c r="M444" i="7"/>
  <c r="P440" i="7"/>
  <c r="M437" i="7"/>
  <c r="T437" i="7"/>
  <c r="N482" i="7"/>
  <c r="N478" i="7"/>
  <c r="P475" i="7"/>
  <c r="O466" i="7"/>
  <c r="O462" i="7"/>
  <c r="N458" i="7"/>
  <c r="P448" i="7"/>
  <c r="P444" i="7"/>
  <c r="O440" i="7"/>
  <c r="P427" i="7"/>
  <c r="P421" i="7"/>
  <c r="M407" i="7"/>
  <c r="O425" i="7"/>
  <c r="P429" i="7"/>
  <c r="P411" i="7"/>
  <c r="P407" i="7"/>
  <c r="M404" i="7"/>
  <c r="T404" i="7"/>
  <c r="M391" i="7"/>
  <c r="M387" i="7"/>
  <c r="T387" i="7"/>
  <c r="O429" i="7"/>
  <c r="Q420" i="7"/>
  <c r="E271" i="7"/>
  <c r="E431" i="7"/>
  <c r="M408" i="7"/>
  <c r="Q401" i="7"/>
  <c r="M386" i="7"/>
  <c r="T386" i="7"/>
  <c r="O421" i="7"/>
  <c r="M411" i="7"/>
  <c r="M373" i="7"/>
  <c r="D217" i="7"/>
  <c r="D377" i="7"/>
  <c r="B271" i="7"/>
  <c r="B431" i="7"/>
  <c r="N383" i="7"/>
  <c r="N394" i="7"/>
  <c r="N387" i="7"/>
  <c r="P376" i="7"/>
  <c r="P371" i="7"/>
  <c r="N365" i="7"/>
  <c r="O356" i="7"/>
  <c r="O352" i="7"/>
  <c r="O347" i="7"/>
  <c r="O403" i="7"/>
  <c r="O411" i="7"/>
  <c r="O408" i="7"/>
  <c r="M384" i="7"/>
  <c r="P368" i="7"/>
  <c r="F217" i="7"/>
  <c r="F377" i="7"/>
  <c r="N356" i="7"/>
  <c r="M350" i="7"/>
  <c r="T350" i="7"/>
  <c r="N423" i="7"/>
  <c r="N419" i="7"/>
  <c r="D271" i="7"/>
  <c r="D431" i="7"/>
  <c r="M388" i="7"/>
  <c r="T388" i="7"/>
  <c r="O371" i="7"/>
  <c r="O365" i="7"/>
  <c r="O376" i="7"/>
  <c r="N353" i="7"/>
  <c r="P353" i="7"/>
  <c r="P347" i="7"/>
  <c r="P358" i="7"/>
  <c r="M335" i="7"/>
  <c r="Q383" i="7"/>
  <c r="S383" i="7"/>
  <c r="P385" i="7"/>
  <c r="P393" i="7"/>
  <c r="P390" i="7"/>
  <c r="P374" i="7"/>
  <c r="N340" i="7"/>
  <c r="N336" i="7"/>
  <c r="Q332" i="7"/>
  <c r="S332" i="7"/>
  <c r="Q329" i="7"/>
  <c r="P340" i="7"/>
  <c r="D181" i="7"/>
  <c r="D341" i="7"/>
  <c r="N339" i="7"/>
  <c r="P367" i="7"/>
  <c r="M356" i="7"/>
  <c r="M348" i="7"/>
  <c r="M338" i="7"/>
  <c r="M334" i="7"/>
  <c r="T334" i="7"/>
  <c r="M330" i="7"/>
  <c r="O338" i="7"/>
  <c r="N331" i="7"/>
  <c r="N375" i="7"/>
  <c r="O385" i="7"/>
  <c r="Q474" i="7"/>
  <c r="N466" i="7"/>
  <c r="P412" i="7"/>
  <c r="N403" i="7"/>
  <c r="O357" i="7"/>
  <c r="Q349" i="7"/>
  <c r="B181" i="7"/>
  <c r="B341" i="7"/>
  <c r="E217" i="7"/>
  <c r="E359" i="7"/>
  <c r="O393" i="7"/>
  <c r="M482" i="7"/>
  <c r="M478" i="7"/>
  <c r="T478" i="7"/>
  <c r="P461" i="7"/>
  <c r="P457" i="7"/>
  <c r="O444" i="7"/>
  <c r="N440" i="7"/>
  <c r="N481" i="7"/>
  <c r="N477" i="7"/>
  <c r="O465" i="7"/>
  <c r="O461" i="7"/>
  <c r="O457" i="7"/>
  <c r="N446" i="7"/>
  <c r="N442" i="7"/>
  <c r="O438" i="7"/>
  <c r="O482" i="7"/>
  <c r="O478" i="7"/>
  <c r="M475" i="7"/>
  <c r="T475" i="7"/>
  <c r="E307" i="7"/>
  <c r="E467" i="7"/>
  <c r="N463" i="7"/>
  <c r="N459" i="7"/>
  <c r="M456" i="7"/>
  <c r="O447" i="7"/>
  <c r="O443" i="7"/>
  <c r="O439" i="7"/>
  <c r="C325" i="7"/>
  <c r="C485" i="7"/>
  <c r="P481" i="7"/>
  <c r="P477" i="7"/>
  <c r="M465" i="7"/>
  <c r="M461" i="7"/>
  <c r="Q457" i="7"/>
  <c r="S457" i="7"/>
  <c r="O455" i="7"/>
  <c r="N447" i="7"/>
  <c r="N443" i="7"/>
  <c r="N439" i="7"/>
  <c r="P425" i="7"/>
  <c r="O420" i="7"/>
  <c r="M405" i="7"/>
  <c r="T405" i="7"/>
  <c r="O386" i="7"/>
  <c r="M424" i="7"/>
  <c r="T424" i="7"/>
  <c r="P430" i="7"/>
  <c r="N410" i="7"/>
  <c r="N406" i="7"/>
  <c r="O394" i="7"/>
  <c r="O390" i="7"/>
  <c r="P426" i="7"/>
  <c r="M420" i="7"/>
  <c r="F253" i="7"/>
  <c r="F413" i="7"/>
  <c r="M406" i="7"/>
  <c r="T406" i="7"/>
  <c r="M401" i="7"/>
  <c r="T401" i="7"/>
  <c r="O384" i="7"/>
  <c r="P410" i="7"/>
  <c r="L235" i="7"/>
  <c r="L395" i="7"/>
  <c r="M371" i="7"/>
  <c r="O350" i="7"/>
  <c r="E253" i="7"/>
  <c r="E413" i="7"/>
  <c r="N388" i="7"/>
  <c r="N386" i="7"/>
  <c r="N389" i="7"/>
  <c r="P375" i="7"/>
  <c r="N370" i="7"/>
  <c r="M376" i="7"/>
  <c r="M355" i="7"/>
  <c r="M351" i="7"/>
  <c r="T351" i="7"/>
  <c r="O405" i="7"/>
  <c r="O402" i="7"/>
  <c r="O410" i="7"/>
  <c r="N376" i="7"/>
  <c r="N366" i="7"/>
  <c r="B217" i="7"/>
  <c r="B377" i="7"/>
  <c r="N354" i="7"/>
  <c r="O348" i="7"/>
  <c r="N425" i="7"/>
  <c r="N424" i="7"/>
  <c r="N430" i="7"/>
  <c r="Q385" i="7"/>
  <c r="S385" i="7"/>
  <c r="M392" i="7"/>
  <c r="Q367" i="7"/>
  <c r="S367" i="7"/>
  <c r="O373" i="7"/>
  <c r="O370" i="7"/>
  <c r="P350" i="7"/>
  <c r="N355" i="7"/>
  <c r="P355" i="7"/>
  <c r="P352" i="7"/>
  <c r="N329" i="7"/>
  <c r="M337" i="7"/>
  <c r="P386" i="7"/>
  <c r="P387" i="7"/>
  <c r="P384" i="7"/>
  <c r="P392" i="7"/>
  <c r="P370" i="7"/>
  <c r="P339" i="7"/>
  <c r="P335" i="7"/>
  <c r="P334" i="7"/>
  <c r="N333" i="7"/>
  <c r="N371" i="7"/>
  <c r="P366" i="7"/>
  <c r="M352" i="7"/>
  <c r="T352" i="7"/>
  <c r="N357" i="7"/>
  <c r="O337" i="7"/>
  <c r="O333" i="7"/>
  <c r="P329" i="7"/>
  <c r="O340" i="7"/>
  <c r="F199" i="7"/>
  <c r="F359" i="7"/>
  <c r="O391" i="7"/>
  <c r="M402" i="7"/>
  <c r="P465" i="7"/>
  <c r="F485" i="7"/>
  <c r="Q458" i="7"/>
  <c r="S458" i="7"/>
  <c r="Q439" i="7"/>
  <c r="S439" i="7"/>
  <c r="L289" i="7"/>
  <c r="P439" i="7"/>
  <c r="M383" i="7"/>
  <c r="T383" i="7"/>
  <c r="Q366" i="7"/>
  <c r="N369" i="7"/>
  <c r="N348" i="7"/>
  <c r="Q331" i="7"/>
  <c r="E199" i="7"/>
  <c r="C181" i="7"/>
  <c r="O477" i="7"/>
  <c r="N464" i="7"/>
  <c r="N460" i="7"/>
  <c r="N455" i="7"/>
  <c r="M443" i="7"/>
  <c r="M439" i="7"/>
  <c r="T439" i="7"/>
  <c r="P480" i="7"/>
  <c r="O476" i="7"/>
  <c r="M464" i="7"/>
  <c r="M460" i="7"/>
  <c r="T460" i="7"/>
  <c r="D290" i="7"/>
  <c r="C289" i="7"/>
  <c r="C449" i="7"/>
  <c r="P445" i="7"/>
  <c r="P441" i="7"/>
  <c r="D485" i="7"/>
  <c r="M481" i="7"/>
  <c r="M477" i="7"/>
  <c r="T477" i="7"/>
  <c r="P474" i="7"/>
  <c r="P466" i="7"/>
  <c r="P462" i="7"/>
  <c r="O458" i="7"/>
  <c r="P455" i="7"/>
  <c r="M446" i="7"/>
  <c r="M442" i="7"/>
  <c r="T442" i="7"/>
  <c r="N438" i="7"/>
  <c r="N484" i="7"/>
  <c r="N480" i="7"/>
  <c r="Q476" i="7"/>
  <c r="S476" i="7"/>
  <c r="O474" i="7"/>
  <c r="O464" i="7"/>
  <c r="O460" i="7"/>
  <c r="M457" i="7"/>
  <c r="T457" i="7"/>
  <c r="P446" i="7"/>
  <c r="P442" i="7"/>
  <c r="Q438" i="7"/>
  <c r="P423" i="7"/>
  <c r="C271" i="7"/>
  <c r="C431" i="7"/>
  <c r="N404" i="7"/>
  <c r="O427" i="7"/>
  <c r="O423" i="7"/>
  <c r="C253" i="7"/>
  <c r="C413" i="7"/>
  <c r="P409" i="7"/>
  <c r="P405" i="7"/>
  <c r="M393" i="7"/>
  <c r="M389" i="7"/>
  <c r="P424" i="7"/>
  <c r="P419" i="7"/>
  <c r="M412" i="7"/>
  <c r="P404" i="7"/>
  <c r="C235" i="7"/>
  <c r="C395" i="7"/>
  <c r="O428" i="7"/>
  <c r="P406" i="7"/>
  <c r="C217" i="7"/>
  <c r="C377" i="7"/>
  <c r="M369" i="7"/>
  <c r="T369" i="7"/>
  <c r="M425" i="7"/>
  <c r="N407" i="7"/>
  <c r="P403" i="7"/>
  <c r="N390" i="7"/>
  <c r="D235" i="7"/>
  <c r="D395" i="7"/>
  <c r="N391" i="7"/>
  <c r="P373" i="7"/>
  <c r="P369" i="7"/>
  <c r="D199" i="7"/>
  <c r="D359" i="7"/>
  <c r="O354" i="7"/>
  <c r="N350" i="7"/>
  <c r="M430" i="7"/>
  <c r="O407" i="7"/>
  <c r="O401" i="7"/>
  <c r="O412" i="7"/>
  <c r="M372" i="7"/>
  <c r="Q365" i="7"/>
  <c r="S365" i="7"/>
  <c r="C199" i="7"/>
  <c r="C359" i="7"/>
  <c r="N352" i="7"/>
  <c r="N347" i="7"/>
  <c r="N427" i="7"/>
  <c r="N426" i="7"/>
  <c r="N429" i="7"/>
  <c r="M390" i="7"/>
  <c r="M385" i="7"/>
  <c r="T385" i="7"/>
  <c r="O367" i="7"/>
  <c r="O375" i="7"/>
  <c r="O372" i="7"/>
  <c r="N349" i="7"/>
  <c r="P349" i="7"/>
  <c r="P357" i="7"/>
  <c r="P354" i="7"/>
  <c r="M339" i="7"/>
  <c r="P389" i="7"/>
  <c r="P383" i="7"/>
  <c r="P394" i="7"/>
  <c r="N374" i="7"/>
  <c r="N338" i="7"/>
  <c r="N334" i="7"/>
  <c r="O331" i="7"/>
  <c r="P336" i="7"/>
  <c r="N335" i="7"/>
  <c r="F271" i="7"/>
  <c r="F431" i="7"/>
  <c r="Q368" i="7"/>
  <c r="S368" i="7"/>
  <c r="M340" i="7"/>
  <c r="M336" i="7"/>
  <c r="P332" i="7"/>
  <c r="O334" i="7"/>
  <c r="O332" i="7"/>
  <c r="B199" i="7"/>
  <c r="B359" i="7"/>
  <c r="M332" i="7"/>
  <c r="T332" i="7"/>
  <c r="N373" i="7"/>
  <c r="E235" i="7"/>
  <c r="E395" i="7"/>
  <c r="Q402" i="7"/>
  <c r="Q455" i="7"/>
  <c r="S455" i="7"/>
  <c r="B307" i="7"/>
  <c r="B467" i="7"/>
  <c r="N473" i="7"/>
  <c r="B253" i="7"/>
  <c r="B413" i="7"/>
  <c r="M354" i="7"/>
  <c r="L181" i="7"/>
  <c r="L341" i="7"/>
  <c r="F181" i="7"/>
  <c r="F341" i="7"/>
  <c r="O329" i="7"/>
  <c r="L253" i="7"/>
  <c r="L217" i="7"/>
  <c r="P331" i="7"/>
  <c r="P330" i="7"/>
  <c r="P473" i="7"/>
  <c r="D289" i="7"/>
  <c r="D253" i="7"/>
  <c r="P401" i="7"/>
  <c r="Q473" i="7"/>
  <c r="S473" i="7"/>
  <c r="L199" i="7"/>
  <c r="P324" i="7"/>
  <c r="E325" i="7"/>
  <c r="N324" i="7"/>
  <c r="M306" i="7"/>
  <c r="M308" i="7"/>
  <c r="P288" i="7"/>
  <c r="N288" i="7"/>
  <c r="O270" i="7"/>
  <c r="M270" i="7"/>
  <c r="M272" i="7"/>
  <c r="P252" i="7"/>
  <c r="N234" i="7"/>
  <c r="M234" i="7"/>
  <c r="M236" i="7"/>
  <c r="P216" i="7"/>
  <c r="N216" i="7"/>
  <c r="M198" i="7"/>
  <c r="O180" i="7"/>
  <c r="N180" i="7"/>
  <c r="M180" i="7"/>
  <c r="M182" i="7"/>
  <c r="M324" i="7"/>
  <c r="O288" i="7"/>
  <c r="F308" i="7"/>
  <c r="O324" i="7"/>
  <c r="F290" i="7"/>
  <c r="O252" i="7"/>
  <c r="C200" i="7"/>
  <c r="N198" i="7"/>
  <c r="O216" i="7"/>
  <c r="P198" i="7"/>
  <c r="F272" i="7"/>
  <c r="M288" i="7"/>
  <c r="T288" i="7"/>
  <c r="D308" i="7"/>
  <c r="E290" i="7"/>
  <c r="E272" i="7"/>
  <c r="D218" i="7"/>
  <c r="O198" i="7"/>
  <c r="M216" i="7"/>
  <c r="T216" i="7"/>
  <c r="D182" i="7"/>
  <c r="E182" i="7"/>
  <c r="E308" i="7"/>
  <c r="C254" i="7"/>
  <c r="F254" i="7"/>
  <c r="M252" i="7"/>
  <c r="T252" i="7"/>
  <c r="O234" i="7"/>
  <c r="E254" i="7"/>
  <c r="F218" i="7"/>
  <c r="N270" i="7"/>
  <c r="D272" i="7"/>
  <c r="D254" i="7"/>
  <c r="P234" i="7"/>
  <c r="N306" i="7"/>
  <c r="C290" i="7"/>
  <c r="D325" i="7"/>
  <c r="P306" i="7"/>
  <c r="O306" i="7"/>
  <c r="F325" i="7"/>
  <c r="C272" i="7"/>
  <c r="P270" i="7"/>
  <c r="C236" i="7"/>
  <c r="C218" i="7"/>
  <c r="D236" i="7"/>
  <c r="E236" i="7"/>
  <c r="D200" i="7"/>
  <c r="N252" i="7"/>
  <c r="F236" i="7"/>
  <c r="E200" i="7"/>
  <c r="P180" i="7"/>
  <c r="E218" i="7"/>
  <c r="F92" i="7"/>
  <c r="F74" i="7"/>
  <c r="F56" i="7"/>
  <c r="F38" i="7"/>
  <c r="C110" i="7"/>
  <c r="D74" i="7"/>
  <c r="F20" i="7"/>
  <c r="F110" i="7"/>
  <c r="D110" i="7"/>
  <c r="D57" i="7"/>
  <c r="D56" i="7"/>
  <c r="F146" i="7"/>
  <c r="F147" i="7"/>
  <c r="D92" i="7"/>
  <c r="B92" i="7"/>
  <c r="C74" i="7"/>
  <c r="C38" i="7"/>
  <c r="D20" i="7"/>
  <c r="C57" i="7"/>
  <c r="C56" i="7"/>
  <c r="B38" i="7"/>
  <c r="C20" i="7"/>
  <c r="B74" i="7"/>
  <c r="B128" i="7"/>
  <c r="F93" i="4"/>
  <c r="M156" i="6"/>
  <c r="P160" i="6"/>
  <c r="P156" i="6"/>
  <c r="M152" i="6"/>
  <c r="N137" i="6"/>
  <c r="P122" i="6"/>
  <c r="M155" i="6"/>
  <c r="T155" i="6"/>
  <c r="P152" i="6"/>
  <c r="C91" i="6"/>
  <c r="M137" i="6"/>
  <c r="T137" i="6"/>
  <c r="N131" i="6"/>
  <c r="Q136" i="6"/>
  <c r="S136" i="6"/>
  <c r="O132" i="6"/>
  <c r="O135" i="6"/>
  <c r="E91" i="6"/>
  <c r="O118" i="6"/>
  <c r="O114" i="6"/>
  <c r="D125" i="6"/>
  <c r="D73" i="6"/>
  <c r="M120" i="6"/>
  <c r="Q116" i="6"/>
  <c r="Q113" i="6"/>
  <c r="M119" i="6"/>
  <c r="T119" i="6"/>
  <c r="O137" i="6"/>
  <c r="P140" i="6"/>
  <c r="O115" i="6"/>
  <c r="E125" i="6"/>
  <c r="E73" i="6"/>
  <c r="N158" i="6"/>
  <c r="P138" i="6"/>
  <c r="P153" i="6"/>
  <c r="P137" i="6"/>
  <c r="N133" i="6"/>
  <c r="P123" i="6"/>
  <c r="N117" i="6"/>
  <c r="P124" i="6"/>
  <c r="O160" i="6"/>
  <c r="O149" i="6"/>
  <c r="O159" i="6"/>
  <c r="P119" i="6"/>
  <c r="O140" i="6"/>
  <c r="N151" i="6"/>
  <c r="D146" i="7"/>
  <c r="D147" i="7"/>
  <c r="M131" i="6"/>
  <c r="M124" i="6"/>
  <c r="P154" i="6"/>
  <c r="N159" i="6"/>
  <c r="N155" i="6"/>
  <c r="P151" i="6"/>
  <c r="N134" i="6"/>
  <c r="D109" i="6"/>
  <c r="D161" i="6"/>
  <c r="N154" i="6"/>
  <c r="N150" i="6"/>
  <c r="N142" i="6"/>
  <c r="N135" i="6"/>
  <c r="P116" i="6"/>
  <c r="O136" i="6"/>
  <c r="O138" i="6"/>
  <c r="C125" i="6"/>
  <c r="C73" i="6"/>
  <c r="P117" i="6"/>
  <c r="N123" i="6"/>
  <c r="O119" i="6"/>
  <c r="M115" i="6"/>
  <c r="Q117" i="6"/>
  <c r="M121" i="6"/>
  <c r="P135" i="6"/>
  <c r="P132" i="6"/>
  <c r="O123" i="6"/>
  <c r="O120" i="6"/>
  <c r="Q154" i="6"/>
  <c r="S154" i="6"/>
  <c r="Q151" i="6"/>
  <c r="S151" i="6"/>
  <c r="N136" i="6"/>
  <c r="F109" i="6"/>
  <c r="F161" i="6"/>
  <c r="M136" i="6"/>
  <c r="T136" i="6"/>
  <c r="M132" i="6"/>
  <c r="N122" i="6"/>
  <c r="Q115" i="6"/>
  <c r="O151" i="6"/>
  <c r="O150" i="6"/>
  <c r="O153" i="6"/>
  <c r="F73" i="6"/>
  <c r="F125" i="6"/>
  <c r="Q131" i="6"/>
  <c r="S131" i="6"/>
  <c r="C146" i="7"/>
  <c r="C147" i="7"/>
  <c r="D128" i="7"/>
  <c r="M135" i="6"/>
  <c r="T135" i="6"/>
  <c r="N140" i="6"/>
  <c r="M142" i="6"/>
  <c r="P115" i="6"/>
  <c r="M151" i="6"/>
  <c r="P158" i="6"/>
  <c r="N153" i="6"/>
  <c r="N149" i="6"/>
  <c r="M133" i="6"/>
  <c r="M159" i="6"/>
  <c r="Q153" i="6"/>
  <c r="Q149" i="6"/>
  <c r="M141" i="6"/>
  <c r="Q134" i="6"/>
  <c r="N152" i="6"/>
  <c r="Q132" i="6"/>
  <c r="O139" i="6"/>
  <c r="O142" i="6"/>
  <c r="N121" i="6"/>
  <c r="M116" i="6"/>
  <c r="N114" i="6"/>
  <c r="M118" i="6"/>
  <c r="T118" i="6"/>
  <c r="M114" i="6"/>
  <c r="M113" i="6"/>
  <c r="M123" i="6"/>
  <c r="P131" i="6"/>
  <c r="P136" i="6"/>
  <c r="M122" i="6"/>
  <c r="O122" i="6"/>
  <c r="N160" i="6"/>
  <c r="P159" i="6"/>
  <c r="M160" i="6"/>
  <c r="P134" i="6"/>
  <c r="C109" i="6"/>
  <c r="B161" i="6"/>
  <c r="P121" i="6"/>
  <c r="Q114" i="6"/>
  <c r="O156" i="6"/>
  <c r="O154" i="6"/>
  <c r="O155" i="6"/>
  <c r="P118" i="6"/>
  <c r="F91" i="6"/>
  <c r="P155" i="6"/>
  <c r="O133" i="6"/>
  <c r="C128" i="7"/>
  <c r="Q150" i="6"/>
  <c r="N124" i="6"/>
  <c r="L73" i="6"/>
  <c r="F56" i="4"/>
  <c r="L146" i="4"/>
  <c r="F110" i="4"/>
  <c r="M158" i="6"/>
  <c r="P150" i="6"/>
  <c r="N157" i="6"/>
  <c r="Q152" i="6"/>
  <c r="N141" i="6"/>
  <c r="M157" i="6"/>
  <c r="M153" i="6"/>
  <c r="M149" i="6"/>
  <c r="N138" i="6"/>
  <c r="M134" i="6"/>
  <c r="N139" i="6"/>
  <c r="O141" i="6"/>
  <c r="N120" i="6"/>
  <c r="N115" i="6"/>
  <c r="N118" i="6"/>
  <c r="D91" i="6"/>
  <c r="O117" i="6"/>
  <c r="O113" i="6"/>
  <c r="M117" i="6"/>
  <c r="P141" i="6"/>
  <c r="P133" i="6"/>
  <c r="P139" i="6"/>
  <c r="O121" i="6"/>
  <c r="O124" i="6"/>
  <c r="N156" i="6"/>
  <c r="P157" i="6"/>
  <c r="M139" i="6"/>
  <c r="M154" i="6"/>
  <c r="T154" i="6"/>
  <c r="M138" i="6"/>
  <c r="O134" i="6"/>
  <c r="M140" i="6"/>
  <c r="N119" i="6"/>
  <c r="N113" i="6"/>
  <c r="O158" i="6"/>
  <c r="E161" i="6"/>
  <c r="O157" i="6"/>
  <c r="P114" i="6"/>
  <c r="N132" i="6"/>
  <c r="E39" i="7"/>
  <c r="D38" i="7"/>
  <c r="Q135" i="6"/>
  <c r="S135" i="6"/>
  <c r="O116" i="6"/>
  <c r="P113" i="6"/>
  <c r="N116" i="6"/>
  <c r="C161" i="6"/>
  <c r="P149" i="6"/>
  <c r="B91" i="6"/>
  <c r="M145" i="7"/>
  <c r="P145" i="7"/>
  <c r="O145" i="7"/>
  <c r="N145" i="7"/>
  <c r="M37" i="7"/>
  <c r="N19" i="7"/>
  <c r="E75" i="7"/>
  <c r="C93" i="7"/>
  <c r="P73" i="7"/>
  <c r="M19" i="7"/>
  <c r="P91" i="7"/>
  <c r="O73" i="7"/>
  <c r="N73" i="7"/>
  <c r="E57" i="7"/>
  <c r="E21" i="7"/>
  <c r="F21" i="7"/>
  <c r="F75" i="7"/>
  <c r="F111" i="7"/>
  <c r="O109" i="7"/>
  <c r="L127" i="7"/>
  <c r="L449" i="7"/>
  <c r="M55" i="7"/>
  <c r="N37" i="7"/>
  <c r="E93" i="7"/>
  <c r="O55" i="7"/>
  <c r="N55" i="7"/>
  <c r="P19" i="7"/>
  <c r="O19" i="7"/>
  <c r="D93" i="7"/>
  <c r="L163" i="7"/>
  <c r="L56" i="7"/>
  <c r="C75" i="7"/>
  <c r="C39" i="7"/>
  <c r="D21" i="7"/>
  <c r="O37" i="7"/>
  <c r="P37" i="7"/>
  <c r="C21" i="7"/>
  <c r="P55" i="7"/>
  <c r="D111" i="7"/>
  <c r="M109" i="7"/>
  <c r="F93" i="7"/>
  <c r="C164" i="7"/>
  <c r="C111" i="7"/>
  <c r="N109" i="7"/>
  <c r="D39" i="7"/>
  <c r="P109" i="7"/>
  <c r="E164" i="7"/>
  <c r="E111" i="7"/>
  <c r="M91" i="7"/>
  <c r="O91" i="7"/>
  <c r="N91" i="7"/>
  <c r="M73" i="7"/>
  <c r="T73" i="7"/>
  <c r="D75" i="7"/>
  <c r="N108" i="6"/>
  <c r="P108" i="6"/>
  <c r="N90" i="6"/>
  <c r="M90" i="6"/>
  <c r="M92" i="6"/>
  <c r="N72" i="6"/>
  <c r="P72" i="6"/>
  <c r="E109" i="6"/>
  <c r="C74" i="6"/>
  <c r="Q72" i="6"/>
  <c r="E74" i="6"/>
  <c r="M108" i="6"/>
  <c r="M109" i="6"/>
  <c r="O90" i="6"/>
  <c r="D92" i="6"/>
  <c r="M72" i="6"/>
  <c r="P90" i="6"/>
  <c r="O108" i="6"/>
  <c r="F74" i="6"/>
  <c r="C92" i="6"/>
  <c r="E92" i="6"/>
  <c r="D74" i="6"/>
  <c r="O72" i="6"/>
  <c r="F92" i="6"/>
  <c r="L20" i="6"/>
  <c r="L92" i="3"/>
  <c r="O37" i="4"/>
  <c r="F111" i="4"/>
  <c r="D20" i="6"/>
  <c r="L92" i="4"/>
  <c r="F74" i="3"/>
  <c r="C57" i="4"/>
  <c r="E56" i="6"/>
  <c r="L38" i="4"/>
  <c r="Q73" i="5"/>
  <c r="D21" i="6"/>
  <c r="F56" i="6"/>
  <c r="C56" i="6"/>
  <c r="M55" i="6"/>
  <c r="M56" i="6"/>
  <c r="B20" i="6"/>
  <c r="B38" i="6"/>
  <c r="L128" i="4"/>
  <c r="D75" i="2"/>
  <c r="L56" i="4"/>
  <c r="M91" i="3"/>
  <c r="L74" i="4"/>
  <c r="O145" i="3"/>
  <c r="M127" i="3"/>
  <c r="M129" i="3"/>
  <c r="D147" i="3"/>
  <c r="D164" i="4"/>
  <c r="P37" i="4"/>
  <c r="S37" i="4"/>
  <c r="P37" i="6"/>
  <c r="O37" i="6"/>
  <c r="N19" i="6"/>
  <c r="M19" i="6"/>
  <c r="M21" i="6"/>
  <c r="P55" i="6"/>
  <c r="N55" i="6"/>
  <c r="D56" i="6"/>
  <c r="E21" i="6"/>
  <c r="E20" i="6"/>
  <c r="Q19" i="6"/>
  <c r="T19" i="6"/>
  <c r="Q55" i="6"/>
  <c r="C21" i="6"/>
  <c r="C20" i="6"/>
  <c r="C39" i="6"/>
  <c r="C38" i="6"/>
  <c r="N37" i="6"/>
  <c r="D38" i="6"/>
  <c r="D39" i="6"/>
  <c r="O19" i="6"/>
  <c r="F21" i="6"/>
  <c r="F20" i="6"/>
  <c r="E39" i="6"/>
  <c r="E38" i="6"/>
  <c r="M37" i="6"/>
  <c r="O55" i="6"/>
  <c r="P19" i="6"/>
  <c r="F39" i="6"/>
  <c r="F38" i="6"/>
  <c r="L56" i="5"/>
  <c r="B20" i="5"/>
  <c r="D74" i="5"/>
  <c r="D39" i="5"/>
  <c r="B56" i="5"/>
  <c r="Q19" i="5"/>
  <c r="M73" i="5"/>
  <c r="M74" i="5"/>
  <c r="P37" i="5"/>
  <c r="L20" i="5"/>
  <c r="N73" i="5"/>
  <c r="Q55" i="5"/>
  <c r="M37" i="5"/>
  <c r="N19" i="5"/>
  <c r="O19" i="5"/>
  <c r="D38" i="5"/>
  <c r="P73" i="5"/>
  <c r="O55" i="5"/>
  <c r="F21" i="5"/>
  <c r="F20" i="5"/>
  <c r="N55" i="5"/>
  <c r="C21" i="5"/>
  <c r="C20" i="5"/>
  <c r="P19" i="5"/>
  <c r="F39" i="5"/>
  <c r="F38" i="5"/>
  <c r="E20" i="5"/>
  <c r="E21" i="5"/>
  <c r="D56" i="5"/>
  <c r="D21" i="5"/>
  <c r="C57" i="5"/>
  <c r="C56" i="5"/>
  <c r="P55" i="5"/>
  <c r="C38" i="5"/>
  <c r="C39" i="5"/>
  <c r="N37" i="5"/>
  <c r="F74" i="5"/>
  <c r="O73" i="5"/>
  <c r="E74" i="5"/>
  <c r="D57" i="5"/>
  <c r="O37" i="5"/>
  <c r="M19" i="5"/>
  <c r="E39" i="5"/>
  <c r="E38" i="5"/>
  <c r="M55" i="5"/>
  <c r="F56" i="5"/>
  <c r="D20" i="5"/>
  <c r="C110" i="4"/>
  <c r="N145" i="4"/>
  <c r="O127" i="4"/>
  <c r="P109" i="4"/>
  <c r="N109" i="4"/>
  <c r="M91" i="4"/>
  <c r="E75" i="4"/>
  <c r="P73" i="4"/>
  <c r="N73" i="4"/>
  <c r="P55" i="4"/>
  <c r="M37" i="4"/>
  <c r="N19" i="4"/>
  <c r="E20" i="4"/>
  <c r="P163" i="4"/>
  <c r="C129" i="4"/>
  <c r="C128" i="4"/>
  <c r="N163" i="4"/>
  <c r="E129" i="4"/>
  <c r="E128" i="4"/>
  <c r="D111" i="4"/>
  <c r="D110" i="4"/>
  <c r="Q91" i="4"/>
  <c r="R93" i="4"/>
  <c r="C75" i="4"/>
  <c r="C74" i="4"/>
  <c r="M55" i="4"/>
  <c r="D39" i="4"/>
  <c r="D38" i="4"/>
  <c r="F20" i="4"/>
  <c r="F21" i="4"/>
  <c r="O91" i="4"/>
  <c r="E38" i="4"/>
  <c r="N55" i="4"/>
  <c r="D20" i="4"/>
  <c r="D21" i="4"/>
  <c r="E92" i="4"/>
  <c r="F147" i="4"/>
  <c r="F146" i="4"/>
  <c r="N127" i="4"/>
  <c r="E147" i="4"/>
  <c r="E146" i="4"/>
  <c r="Q127" i="4"/>
  <c r="R129" i="4"/>
  <c r="D147" i="4"/>
  <c r="D146" i="4"/>
  <c r="Q109" i="4"/>
  <c r="R111" i="4"/>
  <c r="P91" i="4"/>
  <c r="D93" i="4"/>
  <c r="D92" i="4"/>
  <c r="M73" i="4"/>
  <c r="C39" i="4"/>
  <c r="C38" i="4"/>
  <c r="N37" i="4"/>
  <c r="E21" i="4"/>
  <c r="D74" i="4"/>
  <c r="D75" i="4"/>
  <c r="Q73" i="4"/>
  <c r="R75" i="4"/>
  <c r="D57" i="4"/>
  <c r="D56" i="4"/>
  <c r="Q19" i="4"/>
  <c r="R21" i="4"/>
  <c r="C21" i="4"/>
  <c r="C20" i="4"/>
  <c r="E111" i="4"/>
  <c r="E110" i="4"/>
  <c r="E57" i="4"/>
  <c r="E56" i="4"/>
  <c r="F57" i="4"/>
  <c r="O19" i="4"/>
  <c r="M163" i="4"/>
  <c r="F129" i="4"/>
  <c r="F128" i="4"/>
  <c r="E164" i="4"/>
  <c r="E74" i="4"/>
  <c r="Q145" i="4"/>
  <c r="R147" i="4"/>
  <c r="M127" i="4"/>
  <c r="O145" i="4"/>
  <c r="P127" i="4"/>
  <c r="D129" i="4"/>
  <c r="M109" i="4"/>
  <c r="F75" i="4"/>
  <c r="F74" i="4"/>
  <c r="N91" i="4"/>
  <c r="O73" i="4"/>
  <c r="Q163" i="4"/>
  <c r="M145" i="4"/>
  <c r="O163" i="4"/>
  <c r="P145" i="4"/>
  <c r="F164" i="4"/>
  <c r="C146" i="4"/>
  <c r="D128" i="4"/>
  <c r="C93" i="4"/>
  <c r="C92" i="4"/>
  <c r="Q55" i="4"/>
  <c r="R57" i="4"/>
  <c r="M19" i="4"/>
  <c r="O109" i="4"/>
  <c r="O55" i="4"/>
  <c r="P19" i="4"/>
  <c r="E93" i="4"/>
  <c r="C56" i="4"/>
  <c r="E39" i="4"/>
  <c r="L20" i="3"/>
  <c r="D128" i="3"/>
  <c r="E164" i="3"/>
  <c r="M145" i="3"/>
  <c r="M147" i="3"/>
  <c r="N145" i="3"/>
  <c r="O127" i="3"/>
  <c r="N127" i="3"/>
  <c r="P127" i="3"/>
  <c r="M109" i="3"/>
  <c r="M111" i="3"/>
  <c r="P91" i="3"/>
  <c r="O91" i="3"/>
  <c r="F147" i="3"/>
  <c r="F146" i="3"/>
  <c r="Q127" i="3"/>
  <c r="F110" i="3"/>
  <c r="F111" i="3"/>
  <c r="N91" i="3"/>
  <c r="C110" i="3"/>
  <c r="N163" i="3"/>
  <c r="M163" i="3"/>
  <c r="D38" i="3"/>
  <c r="D164" i="3"/>
  <c r="Q91" i="3"/>
  <c r="N109" i="3"/>
  <c r="E129" i="3"/>
  <c r="E128" i="3"/>
  <c r="C92" i="3"/>
  <c r="D110" i="3"/>
  <c r="F93" i="3"/>
  <c r="F92" i="3"/>
  <c r="Q109" i="3"/>
  <c r="L56" i="3"/>
  <c r="P145" i="3"/>
  <c r="D146" i="3"/>
  <c r="P109" i="3"/>
  <c r="Q145" i="3"/>
  <c r="L128" i="3"/>
  <c r="E93" i="3"/>
  <c r="E92" i="3"/>
  <c r="C93" i="3"/>
  <c r="E110" i="3"/>
  <c r="L110" i="3"/>
  <c r="C128" i="3"/>
  <c r="C129" i="3"/>
  <c r="C147" i="3"/>
  <c r="C146" i="3"/>
  <c r="F129" i="3"/>
  <c r="F128" i="3"/>
  <c r="O109" i="3"/>
  <c r="L38" i="3"/>
  <c r="D92" i="3"/>
  <c r="P73" i="3"/>
  <c r="P55" i="3"/>
  <c r="O55" i="3"/>
  <c r="M37" i="3"/>
  <c r="P19" i="3"/>
  <c r="O19" i="3"/>
  <c r="M19" i="3"/>
  <c r="D21" i="3"/>
  <c r="D20" i="3"/>
  <c r="Q73" i="3"/>
  <c r="N55" i="3"/>
  <c r="P163" i="3"/>
  <c r="D75" i="3"/>
  <c r="D74" i="3"/>
  <c r="O163" i="3"/>
  <c r="N19" i="3"/>
  <c r="F164" i="3"/>
  <c r="E39" i="3"/>
  <c r="E38" i="3"/>
  <c r="E56" i="3"/>
  <c r="E57" i="3"/>
  <c r="Q163" i="3"/>
  <c r="O73" i="3"/>
  <c r="Q55" i="3"/>
  <c r="F38" i="3"/>
  <c r="F39" i="3"/>
  <c r="C74" i="3"/>
  <c r="F20" i="3"/>
  <c r="C38" i="3"/>
  <c r="Q37" i="3"/>
  <c r="C20" i="3"/>
  <c r="F57" i="3"/>
  <c r="F56" i="3"/>
  <c r="E74" i="3"/>
  <c r="E75" i="3"/>
  <c r="M73" i="3"/>
  <c r="C56" i="3"/>
  <c r="C57" i="3"/>
  <c r="M55" i="3"/>
  <c r="N37" i="3"/>
  <c r="D57" i="3"/>
  <c r="D56" i="3"/>
  <c r="N73" i="3"/>
  <c r="O37" i="3"/>
  <c r="E20" i="3"/>
  <c r="E21" i="3"/>
  <c r="P37" i="3"/>
  <c r="C75" i="3"/>
  <c r="F21" i="3"/>
  <c r="Q19" i="3"/>
  <c r="C39" i="3"/>
  <c r="F75" i="3"/>
  <c r="C21" i="3"/>
  <c r="O79" i="2"/>
  <c r="P73" i="2"/>
  <c r="C75" i="2"/>
  <c r="P16" i="2"/>
  <c r="N73" i="2"/>
  <c r="Q73" i="2"/>
  <c r="E75" i="2"/>
  <c r="N79" i="2"/>
  <c r="O73" i="2"/>
  <c r="F75" i="2"/>
  <c r="M73" i="2"/>
  <c r="L91" i="2"/>
  <c r="N81" i="2"/>
  <c r="N90" i="2"/>
  <c r="B19" i="2"/>
  <c r="C19" i="2"/>
  <c r="C91" i="2"/>
  <c r="Q84" i="2"/>
  <c r="S84" i="2"/>
  <c r="D91" i="2"/>
  <c r="O17" i="2"/>
  <c r="N16" i="2"/>
  <c r="F19" i="2"/>
  <c r="G21" i="2"/>
  <c r="N15" i="2"/>
  <c r="M15" i="2"/>
  <c r="M16" i="2"/>
  <c r="Q12" i="2"/>
  <c r="S12" i="2"/>
  <c r="Q10" i="2"/>
  <c r="S10" i="2"/>
  <c r="Q8" i="2"/>
  <c r="S8" i="2"/>
  <c r="Q11" i="2"/>
  <c r="S11" i="2"/>
  <c r="Q9" i="2"/>
  <c r="S9" i="2"/>
  <c r="O18" i="2"/>
  <c r="O16" i="2"/>
  <c r="E19" i="2"/>
  <c r="O15" i="2"/>
  <c r="L19" i="2"/>
  <c r="M18" i="2"/>
  <c r="P84" i="2"/>
  <c r="N86" i="2"/>
  <c r="M87" i="2"/>
  <c r="N88" i="2"/>
  <c r="M89" i="2"/>
  <c r="P17" i="2"/>
  <c r="N18" i="2"/>
  <c r="O53" i="2"/>
  <c r="O51" i="2"/>
  <c r="O49" i="2"/>
  <c r="O48" i="2"/>
  <c r="O46" i="2"/>
  <c r="O44" i="2"/>
  <c r="L55" i="2"/>
  <c r="Q44" i="2"/>
  <c r="S44" i="2"/>
  <c r="N46" i="2"/>
  <c r="D55" i="2"/>
  <c r="N89" i="2"/>
  <c r="N87" i="2"/>
  <c r="N85" i="2"/>
  <c r="N84" i="2"/>
  <c r="N82" i="2"/>
  <c r="N80" i="2"/>
  <c r="O87" i="2"/>
  <c r="O85" i="2"/>
  <c r="O84" i="2"/>
  <c r="O82" i="2"/>
  <c r="O80" i="2"/>
  <c r="M80" i="2"/>
  <c r="O81" i="2"/>
  <c r="N83" i="2"/>
  <c r="P85" i="2"/>
  <c r="O86" i="2"/>
  <c r="P87" i="2"/>
  <c r="O88" i="2"/>
  <c r="P89" i="2"/>
  <c r="O90" i="2"/>
  <c r="M17" i="2"/>
  <c r="P15" i="2"/>
  <c r="P18" i="2"/>
  <c r="B55" i="2"/>
  <c r="C57" i="2"/>
  <c r="P53" i="2"/>
  <c r="O43" i="2"/>
  <c r="Q46" i="2"/>
  <c r="S46" i="2"/>
  <c r="E55" i="2"/>
  <c r="O89" i="2"/>
  <c r="P80" i="2"/>
  <c r="M82" i="2"/>
  <c r="T82" i="2"/>
  <c r="O83" i="2"/>
  <c r="N54" i="2"/>
  <c r="N52" i="2"/>
  <c r="N50" i="2"/>
  <c r="N47" i="2"/>
  <c r="N45" i="2"/>
  <c r="N43" i="2"/>
  <c r="P49" i="2"/>
  <c r="P48" i="2"/>
  <c r="P46" i="2"/>
  <c r="P44" i="2"/>
  <c r="N44" i="2"/>
  <c r="P45" i="2"/>
  <c r="N49" i="2"/>
  <c r="P50" i="2"/>
  <c r="N51" i="2"/>
  <c r="P52" i="2"/>
  <c r="N53" i="2"/>
  <c r="P54" i="2"/>
  <c r="M90" i="2"/>
  <c r="M88" i="2"/>
  <c r="M86" i="2"/>
  <c r="M83" i="2"/>
  <c r="T83" i="2"/>
  <c r="M81" i="2"/>
  <c r="M79" i="2"/>
  <c r="Q83" i="2"/>
  <c r="S83" i="2"/>
  <c r="Q81" i="2"/>
  <c r="Q79" i="2"/>
  <c r="Q82" i="2"/>
  <c r="S82" i="2"/>
  <c r="D19" i="2"/>
  <c r="N17" i="2"/>
  <c r="Q48" i="2"/>
  <c r="S48" i="2"/>
  <c r="O50" i="2"/>
  <c r="M51" i="2"/>
  <c r="O52" i="2"/>
  <c r="B91" i="2"/>
  <c r="B38" i="2"/>
  <c r="F91" i="2"/>
  <c r="F38" i="2"/>
  <c r="Q80" i="2"/>
  <c r="P82" i="2"/>
  <c r="M84" i="2"/>
  <c r="T84" i="2"/>
  <c r="M43" i="2"/>
  <c r="T43" i="2"/>
  <c r="Q43" i="2"/>
  <c r="S43" i="2"/>
  <c r="M45" i="2"/>
  <c r="T45" i="2"/>
  <c r="Q45" i="2"/>
  <c r="S45" i="2"/>
  <c r="M47" i="2"/>
  <c r="T47" i="2"/>
  <c r="M50" i="2"/>
  <c r="M52" i="2"/>
  <c r="M54" i="2"/>
  <c r="F55" i="2"/>
  <c r="G57" i="2"/>
  <c r="P79" i="2"/>
  <c r="P81" i="2"/>
  <c r="P83" i="2"/>
  <c r="P86" i="2"/>
  <c r="P88" i="2"/>
  <c r="P90" i="2"/>
  <c r="E91" i="2"/>
  <c r="P51" i="2"/>
  <c r="D73" i="1"/>
  <c r="L37" i="1"/>
  <c r="L55" i="1"/>
  <c r="L73" i="1"/>
  <c r="M7" i="1"/>
  <c r="C73" i="1"/>
  <c r="E73" i="1"/>
  <c r="B19" i="1"/>
  <c r="Q7" i="1"/>
  <c r="M11" i="1"/>
  <c r="O8" i="1"/>
  <c r="E55" i="1"/>
  <c r="C55" i="1"/>
  <c r="P18" i="1"/>
  <c r="P14" i="1"/>
  <c r="P10" i="1"/>
  <c r="P17" i="1"/>
  <c r="P13" i="1"/>
  <c r="P9" i="1"/>
  <c r="P16" i="1"/>
  <c r="P12" i="1"/>
  <c r="P8" i="1"/>
  <c r="O14" i="1"/>
  <c r="M16" i="1"/>
  <c r="M15" i="1"/>
  <c r="O12" i="1"/>
  <c r="P11" i="1"/>
  <c r="D55" i="1"/>
  <c r="F55" i="1"/>
  <c r="O18" i="1"/>
  <c r="O10" i="1"/>
  <c r="P15" i="1"/>
  <c r="P7" i="1"/>
  <c r="Q11" i="1"/>
  <c r="Q10" i="1"/>
  <c r="N7" i="1"/>
  <c r="B55" i="1"/>
  <c r="O7" i="1"/>
  <c r="O16" i="1"/>
  <c r="E37" i="1"/>
  <c r="M8" i="1"/>
  <c r="M12" i="1"/>
  <c r="T12" i="1"/>
  <c r="N18" i="1"/>
  <c r="N16" i="1"/>
  <c r="N14" i="1"/>
  <c r="N12" i="1"/>
  <c r="N10" i="1"/>
  <c r="N8" i="1"/>
  <c r="Q8" i="1"/>
  <c r="Q12" i="1"/>
  <c r="S12" i="1"/>
  <c r="L19" i="1"/>
  <c r="C19" i="1"/>
  <c r="F37" i="1"/>
  <c r="B37" i="1"/>
  <c r="B73" i="1"/>
  <c r="F73" i="1"/>
  <c r="M9" i="1"/>
  <c r="M17" i="1"/>
  <c r="O17" i="1"/>
  <c r="O15" i="1"/>
  <c r="O13" i="1"/>
  <c r="O11" i="1"/>
  <c r="O9" i="1"/>
  <c r="Q9" i="1"/>
  <c r="F19" i="1"/>
  <c r="C37" i="1"/>
  <c r="M10" i="1"/>
  <c r="M14" i="1"/>
  <c r="M18" i="1"/>
  <c r="N17" i="1"/>
  <c r="N15" i="1"/>
  <c r="N13" i="1"/>
  <c r="N11" i="1"/>
  <c r="N9" i="1"/>
  <c r="D37" i="1"/>
  <c r="D19" i="1"/>
  <c r="E19" i="1"/>
  <c r="T55" i="3"/>
  <c r="G127" i="6"/>
  <c r="S401" i="7"/>
  <c r="R39" i="5"/>
  <c r="T324" i="7"/>
  <c r="R235" i="7"/>
  <c r="R92" i="7"/>
  <c r="T37" i="5"/>
  <c r="T91" i="7"/>
  <c r="O44" i="14"/>
  <c r="T55" i="7"/>
  <c r="R56" i="7"/>
  <c r="S330" i="7"/>
  <c r="T330" i="7"/>
  <c r="S456" i="7"/>
  <c r="T456" i="7"/>
  <c r="S366" i="7"/>
  <c r="T366" i="7"/>
  <c r="S331" i="7"/>
  <c r="T331" i="7"/>
  <c r="S348" i="7"/>
  <c r="T348" i="7"/>
  <c r="S438" i="7"/>
  <c r="T438" i="7"/>
  <c r="R289" i="7"/>
  <c r="S421" i="7"/>
  <c r="T421" i="7"/>
  <c r="S420" i="7"/>
  <c r="T420" i="7"/>
  <c r="S402" i="7"/>
  <c r="T402" i="7"/>
  <c r="S55" i="3"/>
  <c r="T151" i="6"/>
  <c r="S384" i="7"/>
  <c r="T384" i="7"/>
  <c r="S349" i="7"/>
  <c r="T349" i="7"/>
  <c r="S474" i="7"/>
  <c r="T474" i="7"/>
  <c r="I27" i="15"/>
  <c r="R11" i="14"/>
  <c r="L27" i="15"/>
  <c r="R29" i="14"/>
  <c r="T29" i="1"/>
  <c r="S29" i="1"/>
  <c r="T47" i="1"/>
  <c r="S47" i="1"/>
  <c r="T65" i="1"/>
  <c r="S65" i="1"/>
  <c r="O27" i="15"/>
  <c r="R47" i="14"/>
  <c r="S11" i="1"/>
  <c r="T11" i="1"/>
  <c r="O12" i="15"/>
  <c r="R65" i="14"/>
  <c r="T306" i="7"/>
  <c r="T19" i="7"/>
  <c r="R378" i="7"/>
  <c r="R359" i="7"/>
  <c r="R199" i="7"/>
  <c r="T198" i="7"/>
  <c r="O31" i="14"/>
  <c r="T234" i="7"/>
  <c r="R396" i="7"/>
  <c r="R38" i="7"/>
  <c r="T37" i="7"/>
  <c r="R341" i="7"/>
  <c r="R181" i="7"/>
  <c r="T180" i="7"/>
  <c r="R450" i="7"/>
  <c r="T163" i="3"/>
  <c r="S134" i="6"/>
  <c r="R38" i="5"/>
  <c r="R414" i="7"/>
  <c r="T419" i="7"/>
  <c r="S419" i="7"/>
  <c r="R468" i="7"/>
  <c r="S329" i="7"/>
  <c r="T329" i="7"/>
  <c r="T134" i="6"/>
  <c r="R110" i="7"/>
  <c r="T109" i="7"/>
  <c r="T145" i="7"/>
  <c r="R146" i="7"/>
  <c r="T347" i="7"/>
  <c r="S347" i="7"/>
  <c r="R431" i="7"/>
  <c r="R271" i="7"/>
  <c r="T270" i="7"/>
  <c r="R20" i="7"/>
  <c r="P26" i="14"/>
  <c r="P30" i="14"/>
  <c r="O28" i="14"/>
  <c r="M61" i="14"/>
  <c r="R128" i="3"/>
  <c r="S117" i="6"/>
  <c r="T117" i="6"/>
  <c r="T153" i="6"/>
  <c r="S153" i="6"/>
  <c r="O45" i="14"/>
  <c r="I26" i="15"/>
  <c r="R10" i="14"/>
  <c r="N47" i="14"/>
  <c r="R110" i="3"/>
  <c r="R73" i="1"/>
  <c r="R161" i="6"/>
  <c r="O11" i="15"/>
  <c r="R64" i="14"/>
  <c r="O25" i="15"/>
  <c r="I46" i="14"/>
  <c r="Q25" i="15"/>
  <c r="O53" i="14"/>
  <c r="D55" i="14"/>
  <c r="D57" i="14"/>
  <c r="L26" i="15"/>
  <c r="R28" i="14"/>
  <c r="T46" i="1"/>
  <c r="S46" i="1"/>
  <c r="S10" i="1"/>
  <c r="T10" i="1"/>
  <c r="T28" i="1"/>
  <c r="S28" i="1"/>
  <c r="T64" i="1"/>
  <c r="S64" i="1"/>
  <c r="S163" i="3"/>
  <c r="D144" i="6"/>
  <c r="O51" i="14"/>
  <c r="O46" i="14"/>
  <c r="N46" i="14"/>
  <c r="O26" i="15"/>
  <c r="R46" i="14"/>
  <c r="R56" i="3"/>
  <c r="R146" i="3"/>
  <c r="I44" i="14"/>
  <c r="Q23" i="15"/>
  <c r="O23" i="15"/>
  <c r="S116" i="6"/>
  <c r="T116" i="6"/>
  <c r="T152" i="6"/>
  <c r="S152" i="6"/>
  <c r="T133" i="6"/>
  <c r="R20" i="6"/>
  <c r="R38" i="6"/>
  <c r="R74" i="5"/>
  <c r="T131" i="6"/>
  <c r="R74" i="6"/>
  <c r="N35" i="14"/>
  <c r="T72" i="6"/>
  <c r="R73" i="6"/>
  <c r="R143" i="6"/>
  <c r="R45" i="14"/>
  <c r="N26" i="14"/>
  <c r="L24" i="15"/>
  <c r="I27" i="14"/>
  <c r="N24" i="15"/>
  <c r="R26" i="14"/>
  <c r="L25" i="15"/>
  <c r="R27" i="14"/>
  <c r="G361" i="7"/>
  <c r="G360" i="7"/>
  <c r="G486" i="7"/>
  <c r="G415" i="7"/>
  <c r="G414" i="7"/>
  <c r="G343" i="7"/>
  <c r="G342" i="7"/>
  <c r="G451" i="7"/>
  <c r="G450" i="7"/>
  <c r="T115" i="6"/>
  <c r="S115" i="6"/>
  <c r="G433" i="7"/>
  <c r="G432" i="7"/>
  <c r="P61" i="14"/>
  <c r="O10" i="15"/>
  <c r="R63" i="14"/>
  <c r="I24" i="15"/>
  <c r="I9" i="14"/>
  <c r="K24" i="15"/>
  <c r="R8" i="14"/>
  <c r="I45" i="14"/>
  <c r="Q24" i="15"/>
  <c r="R44" i="14"/>
  <c r="I23" i="15"/>
  <c r="I8" i="14"/>
  <c r="K23" i="15"/>
  <c r="G379" i="7"/>
  <c r="G378" i="7"/>
  <c r="P64" i="14"/>
  <c r="N29" i="14"/>
  <c r="O8" i="15"/>
  <c r="I62" i="14"/>
  <c r="Q8" i="15"/>
  <c r="I25" i="15"/>
  <c r="R9" i="14"/>
  <c r="O9" i="15"/>
  <c r="I63" i="14"/>
  <c r="Q9" i="15"/>
  <c r="R62" i="14"/>
  <c r="G469" i="7"/>
  <c r="G468" i="7"/>
  <c r="G397" i="7"/>
  <c r="G396" i="7"/>
  <c r="L23" i="15"/>
  <c r="I26" i="14"/>
  <c r="N23" i="15"/>
  <c r="S80" i="2"/>
  <c r="T80" i="2"/>
  <c r="T81" i="2"/>
  <c r="S81" i="2"/>
  <c r="S63" i="1"/>
  <c r="T63" i="1"/>
  <c r="S26" i="1"/>
  <c r="T26" i="1"/>
  <c r="S44" i="1"/>
  <c r="T44" i="1"/>
  <c r="S27" i="1"/>
  <c r="T27" i="1"/>
  <c r="S62" i="1"/>
  <c r="T62" i="1"/>
  <c r="S45" i="1"/>
  <c r="T45" i="1"/>
  <c r="S8" i="1"/>
  <c r="T8" i="1"/>
  <c r="S9" i="1"/>
  <c r="T9" i="1"/>
  <c r="S114" i="6"/>
  <c r="T114" i="6"/>
  <c r="T132" i="6"/>
  <c r="S132" i="6"/>
  <c r="S150" i="6"/>
  <c r="T150" i="6"/>
  <c r="Q37" i="6"/>
  <c r="S37" i="6"/>
  <c r="Q133" i="6"/>
  <c r="S133" i="6"/>
  <c r="N48" i="14"/>
  <c r="N45" i="14"/>
  <c r="N52" i="14"/>
  <c r="G126" i="6"/>
  <c r="N44" i="14"/>
  <c r="N50" i="14"/>
  <c r="N53" i="14"/>
  <c r="N63" i="14"/>
  <c r="N43" i="14"/>
  <c r="N54" i="14"/>
  <c r="T55" i="4"/>
  <c r="S55" i="4"/>
  <c r="T73" i="4"/>
  <c r="S73" i="4"/>
  <c r="I25" i="14"/>
  <c r="N22" i="15"/>
  <c r="L22" i="15"/>
  <c r="C144" i="6"/>
  <c r="T19" i="4"/>
  <c r="S19" i="4"/>
  <c r="T91" i="4"/>
  <c r="S91" i="4"/>
  <c r="T127" i="4"/>
  <c r="S127" i="4"/>
  <c r="I7" i="14"/>
  <c r="K22" i="15"/>
  <c r="I22" i="15"/>
  <c r="B144" i="6"/>
  <c r="F144" i="6"/>
  <c r="T145" i="4"/>
  <c r="S145" i="4"/>
  <c r="T109" i="4"/>
  <c r="S109" i="4"/>
  <c r="I43" i="14"/>
  <c r="Q22" i="15"/>
  <c r="O22" i="15"/>
  <c r="G144" i="6"/>
  <c r="E144" i="6"/>
  <c r="S61" i="1"/>
  <c r="T61" i="1"/>
  <c r="C162" i="6"/>
  <c r="T149" i="6"/>
  <c r="S149" i="6"/>
  <c r="S108" i="6"/>
  <c r="R91" i="6"/>
  <c r="R109" i="6"/>
  <c r="N68" i="14"/>
  <c r="N67" i="14"/>
  <c r="P45" i="14"/>
  <c r="N66" i="14"/>
  <c r="Q146" i="3"/>
  <c r="Q110" i="3"/>
  <c r="M35" i="14"/>
  <c r="N64" i="14"/>
  <c r="N62" i="14"/>
  <c r="N69" i="14"/>
  <c r="P46" i="14"/>
  <c r="P44" i="14"/>
  <c r="D56" i="1"/>
  <c r="L20" i="1"/>
  <c r="R129" i="3"/>
  <c r="Q128" i="3"/>
  <c r="M34" i="14"/>
  <c r="D73" i="14"/>
  <c r="N72" i="14"/>
  <c r="N65" i="14"/>
  <c r="P48" i="14"/>
  <c r="P47" i="14"/>
  <c r="S91" i="3"/>
  <c r="R92" i="3"/>
  <c r="T91" i="3"/>
  <c r="M30" i="14"/>
  <c r="T30" i="14"/>
  <c r="N71" i="14"/>
  <c r="N61" i="14"/>
  <c r="P63" i="14"/>
  <c r="N33" i="14"/>
  <c r="N25" i="14"/>
  <c r="N30" i="14"/>
  <c r="C73" i="14"/>
  <c r="C20" i="14"/>
  <c r="E37" i="14"/>
  <c r="O35" i="14"/>
  <c r="P65" i="14"/>
  <c r="N31" i="14"/>
  <c r="N34" i="14"/>
  <c r="N32" i="14"/>
  <c r="N28" i="14"/>
  <c r="M72" i="14"/>
  <c r="M71" i="14"/>
  <c r="O33" i="14"/>
  <c r="P66" i="14"/>
  <c r="N27" i="14"/>
  <c r="D37" i="14"/>
  <c r="M66" i="14"/>
  <c r="T66" i="14"/>
  <c r="O34" i="14"/>
  <c r="O29" i="14"/>
  <c r="F20" i="1"/>
  <c r="E74" i="1"/>
  <c r="R61" i="14"/>
  <c r="R25" i="14"/>
  <c r="I61" i="14"/>
  <c r="Q7" i="15"/>
  <c r="R43" i="14"/>
  <c r="R7" i="14"/>
  <c r="O64" i="14"/>
  <c r="M51" i="14"/>
  <c r="O61" i="14"/>
  <c r="M44" i="14"/>
  <c r="E73" i="14"/>
  <c r="O72" i="14"/>
  <c r="O63" i="14"/>
  <c r="O66" i="14"/>
  <c r="T108" i="6"/>
  <c r="T90" i="6"/>
  <c r="S113" i="6"/>
  <c r="R125" i="6"/>
  <c r="T113" i="6"/>
  <c r="S72" i="6"/>
  <c r="R164" i="3"/>
  <c r="S127" i="3"/>
  <c r="R21" i="6"/>
  <c r="T79" i="2"/>
  <c r="T55" i="6"/>
  <c r="S55" i="6"/>
  <c r="Q55" i="1"/>
  <c r="T73" i="5"/>
  <c r="O37" i="1"/>
  <c r="N55" i="1"/>
  <c r="R56" i="6"/>
  <c r="P37" i="1"/>
  <c r="M39" i="4"/>
  <c r="R75" i="3"/>
  <c r="S73" i="3"/>
  <c r="T73" i="3"/>
  <c r="R74" i="3"/>
  <c r="N73" i="1"/>
  <c r="L74" i="2"/>
  <c r="L38" i="2"/>
  <c r="S163" i="4"/>
  <c r="R164" i="4"/>
  <c r="M28" i="14"/>
  <c r="M29" i="14"/>
  <c r="S37" i="5"/>
  <c r="Q37" i="1"/>
  <c r="N37" i="1"/>
  <c r="F57" i="1"/>
  <c r="E74" i="2"/>
  <c r="E38" i="2"/>
  <c r="D74" i="2"/>
  <c r="D38" i="2"/>
  <c r="R93" i="3"/>
  <c r="O52" i="14"/>
  <c r="O50" i="14"/>
  <c r="O54" i="14"/>
  <c r="O67" i="14"/>
  <c r="O62" i="14"/>
  <c r="O68" i="14"/>
  <c r="O70" i="14"/>
  <c r="C37" i="14"/>
  <c r="M27" i="14"/>
  <c r="M32" i="14"/>
  <c r="O48" i="14"/>
  <c r="M43" i="14"/>
  <c r="M47" i="14"/>
  <c r="M52" i="14"/>
  <c r="P28" i="14"/>
  <c r="P27" i="14"/>
  <c r="M64" i="14"/>
  <c r="M70" i="14"/>
  <c r="M63" i="14"/>
  <c r="O26" i="14"/>
  <c r="O25" i="14"/>
  <c r="O32" i="14"/>
  <c r="S73" i="5"/>
  <c r="O73" i="1"/>
  <c r="M37" i="1"/>
  <c r="M55" i="1"/>
  <c r="R147" i="3"/>
  <c r="T145" i="3"/>
  <c r="S145" i="3"/>
  <c r="R56" i="5"/>
  <c r="T55" i="5"/>
  <c r="S55" i="5"/>
  <c r="R57" i="5"/>
  <c r="O55" i="1"/>
  <c r="T127" i="3"/>
  <c r="C74" i="2"/>
  <c r="C38" i="2"/>
  <c r="M164" i="4"/>
  <c r="T163" i="4"/>
  <c r="R39" i="3"/>
  <c r="S37" i="3"/>
  <c r="R38" i="3"/>
  <c r="T37" i="3"/>
  <c r="R57" i="3"/>
  <c r="T109" i="3"/>
  <c r="M93" i="4"/>
  <c r="M36" i="14"/>
  <c r="M25" i="14"/>
  <c r="M48" i="14"/>
  <c r="T48" i="14"/>
  <c r="M50" i="14"/>
  <c r="M53" i="14"/>
  <c r="G56" i="1"/>
  <c r="P73" i="1"/>
  <c r="R20" i="5"/>
  <c r="S19" i="5"/>
  <c r="R21" i="5"/>
  <c r="T19" i="5"/>
  <c r="E55" i="14"/>
  <c r="O49" i="14"/>
  <c r="O47" i="14"/>
  <c r="M69" i="14"/>
  <c r="O69" i="14"/>
  <c r="O65" i="14"/>
  <c r="M33" i="14"/>
  <c r="M46" i="14"/>
  <c r="M54" i="14"/>
  <c r="M45" i="14"/>
  <c r="P29" i="14"/>
  <c r="M62" i="14"/>
  <c r="M65" i="14"/>
  <c r="O36" i="14"/>
  <c r="O30" i="14"/>
  <c r="Q73" i="1"/>
  <c r="S74" i="1"/>
  <c r="M73" i="1"/>
  <c r="P55" i="1"/>
  <c r="R37" i="1"/>
  <c r="S25" i="1"/>
  <c r="T25" i="1"/>
  <c r="R55" i="1"/>
  <c r="S43" i="1"/>
  <c r="T43" i="1"/>
  <c r="R19" i="1"/>
  <c r="S7" i="1"/>
  <c r="T7" i="1"/>
  <c r="M21" i="3"/>
  <c r="T19" i="3"/>
  <c r="S19" i="3"/>
  <c r="R21" i="3"/>
  <c r="R111" i="3"/>
  <c r="S109" i="3"/>
  <c r="T73" i="2"/>
  <c r="S73" i="2"/>
  <c r="C21" i="2"/>
  <c r="G57" i="1"/>
  <c r="G55" i="14"/>
  <c r="Q54" i="14"/>
  <c r="G73" i="14"/>
  <c r="Q72" i="14"/>
  <c r="G19" i="14"/>
  <c r="Q18" i="14"/>
  <c r="G39" i="1"/>
  <c r="G38" i="1"/>
  <c r="G37" i="14"/>
  <c r="Q36" i="14"/>
  <c r="G20" i="1"/>
  <c r="G21" i="1"/>
  <c r="Q56" i="5"/>
  <c r="Q20" i="5"/>
  <c r="Q38" i="5"/>
  <c r="Q35" i="14"/>
  <c r="Q53" i="14"/>
  <c r="Q71" i="14"/>
  <c r="Q17" i="14"/>
  <c r="Q52" i="14"/>
  <c r="Q70" i="14"/>
  <c r="Q16" i="14"/>
  <c r="Q34" i="14"/>
  <c r="E378" i="7"/>
  <c r="E451" i="7"/>
  <c r="Q33" i="14"/>
  <c r="Q51" i="14"/>
  <c r="Q69" i="14"/>
  <c r="Q55" i="7"/>
  <c r="Q32" i="14"/>
  <c r="Q50" i="14"/>
  <c r="Q68" i="14"/>
  <c r="Q14" i="14"/>
  <c r="Q25" i="14"/>
  <c r="Q26" i="14"/>
  <c r="Q128" i="4"/>
  <c r="Q146" i="4"/>
  <c r="Q110" i="4"/>
  <c r="Q56" i="4"/>
  <c r="Q38" i="4"/>
  <c r="Q74" i="4"/>
  <c r="Q20" i="4"/>
  <c r="Q92" i="4"/>
  <c r="D450" i="7"/>
  <c r="B56" i="14"/>
  <c r="L56" i="14"/>
  <c r="P70" i="14"/>
  <c r="Q61" i="14"/>
  <c r="Q30" i="14"/>
  <c r="S30" i="14"/>
  <c r="Q9" i="14"/>
  <c r="Q10" i="14"/>
  <c r="P52" i="14"/>
  <c r="Q45" i="14"/>
  <c r="Q47" i="14"/>
  <c r="P34" i="14"/>
  <c r="P33" i="14"/>
  <c r="P18" i="14"/>
  <c r="P15" i="14"/>
  <c r="P54" i="14"/>
  <c r="P50" i="14"/>
  <c r="P72" i="14"/>
  <c r="F73" i="14"/>
  <c r="Q64" i="14"/>
  <c r="Q66" i="14"/>
  <c r="S66" i="14"/>
  <c r="Q27" i="14"/>
  <c r="Q11" i="14"/>
  <c r="Q26" i="15"/>
  <c r="Q43" i="14"/>
  <c r="P31" i="14"/>
  <c r="P14" i="14"/>
  <c r="P53" i="14"/>
  <c r="P51" i="14"/>
  <c r="P69" i="14"/>
  <c r="P71" i="14"/>
  <c r="P67" i="14"/>
  <c r="Q27" i="15"/>
  <c r="Q62" i="14"/>
  <c r="Q65" i="14"/>
  <c r="Q28" i="14"/>
  <c r="Q12" i="14"/>
  <c r="S12" i="14"/>
  <c r="C21" i="14"/>
  <c r="L38" i="14"/>
  <c r="Q44" i="14"/>
  <c r="P36" i="14"/>
  <c r="P32" i="14"/>
  <c r="P35" i="14"/>
  <c r="P13" i="14"/>
  <c r="F55" i="14"/>
  <c r="P68" i="14"/>
  <c r="D21" i="14"/>
  <c r="N19" i="14"/>
  <c r="Q63" i="14"/>
  <c r="Q29" i="14"/>
  <c r="Q8" i="14"/>
  <c r="Q7" i="14"/>
  <c r="M19" i="14"/>
  <c r="B20" i="14"/>
  <c r="L20" i="14"/>
  <c r="Q48" i="14"/>
  <c r="S48" i="14"/>
  <c r="Q46" i="14"/>
  <c r="C57" i="14"/>
  <c r="F37" i="14"/>
  <c r="B38" i="14"/>
  <c r="P16" i="14"/>
  <c r="F19" i="14"/>
  <c r="P17" i="14"/>
  <c r="P49" i="14"/>
  <c r="E21" i="14"/>
  <c r="O19" i="14"/>
  <c r="D415" i="7"/>
  <c r="Q73" i="7"/>
  <c r="Q334" i="7"/>
  <c r="S334" i="7"/>
  <c r="Q180" i="7"/>
  <c r="Q182" i="7"/>
  <c r="Q388" i="7"/>
  <c r="S388" i="7"/>
  <c r="Q234" i="7"/>
  <c r="Q127" i="7"/>
  <c r="Q138" i="6"/>
  <c r="Q90" i="6"/>
  <c r="Q145" i="7"/>
  <c r="S145" i="7"/>
  <c r="Q91" i="7"/>
  <c r="Q324" i="7"/>
  <c r="Q460" i="7"/>
  <c r="S460" i="7"/>
  <c r="Q306" i="7"/>
  <c r="Q156" i="6"/>
  <c r="Q161" i="6"/>
  <c r="Q73" i="6"/>
  <c r="Q37" i="7"/>
  <c r="Q39" i="7"/>
  <c r="Q352" i="7"/>
  <c r="S352" i="7"/>
  <c r="Q198" i="7"/>
  <c r="S198" i="7"/>
  <c r="Q19" i="7"/>
  <c r="S19" i="7"/>
  <c r="Q406" i="7"/>
  <c r="S406" i="7"/>
  <c r="Q252" i="7"/>
  <c r="Q370" i="7"/>
  <c r="S370" i="7"/>
  <c r="Q216" i="7"/>
  <c r="Q442" i="7"/>
  <c r="S442" i="7"/>
  <c r="Q288" i="7"/>
  <c r="Q120" i="6"/>
  <c r="Q125" i="6"/>
  <c r="Q424" i="7"/>
  <c r="S424" i="7"/>
  <c r="Q333" i="7"/>
  <c r="S333" i="7"/>
  <c r="Q109" i="7"/>
  <c r="S109" i="7"/>
  <c r="Q387" i="7"/>
  <c r="S387" i="7"/>
  <c r="Q405" i="7"/>
  <c r="S405" i="7"/>
  <c r="Q270" i="7"/>
  <c r="R272" i="7"/>
  <c r="Q441" i="7"/>
  <c r="S441" i="7"/>
  <c r="Q459" i="7"/>
  <c r="S459" i="7"/>
  <c r="Q137" i="6"/>
  <c r="S137" i="6"/>
  <c r="D127" i="6"/>
  <c r="E127" i="6"/>
  <c r="E379" i="7"/>
  <c r="F397" i="7"/>
  <c r="E469" i="7"/>
  <c r="C360" i="7"/>
  <c r="C450" i="7"/>
  <c r="N129" i="3"/>
  <c r="E414" i="7"/>
  <c r="Q39" i="4"/>
  <c r="C469" i="7"/>
  <c r="B468" i="7"/>
  <c r="D469" i="7"/>
  <c r="F451" i="7"/>
  <c r="C343" i="7"/>
  <c r="D343" i="7"/>
  <c r="L144" i="6"/>
  <c r="N74" i="5"/>
  <c r="M92" i="3"/>
  <c r="C451" i="7"/>
  <c r="D361" i="7"/>
  <c r="Q56" i="3"/>
  <c r="Q74" i="3"/>
  <c r="M93" i="3"/>
  <c r="Q92" i="3"/>
  <c r="O93" i="3"/>
  <c r="O147" i="3"/>
  <c r="Q20" i="6"/>
  <c r="N236" i="7"/>
  <c r="Q38" i="3"/>
  <c r="F361" i="7"/>
  <c r="D486" i="7"/>
  <c r="F343" i="7"/>
  <c r="F469" i="7"/>
  <c r="B20" i="2"/>
  <c r="Q20" i="3"/>
  <c r="D396" i="7"/>
  <c r="F432" i="7"/>
  <c r="C414" i="7"/>
  <c r="E162" i="6"/>
  <c r="P125" i="6"/>
  <c r="F127" i="6"/>
  <c r="O125" i="6"/>
  <c r="E397" i="7"/>
  <c r="C361" i="7"/>
  <c r="C432" i="7"/>
  <c r="C127" i="6"/>
  <c r="N92" i="6"/>
  <c r="E343" i="7"/>
  <c r="D451" i="7"/>
  <c r="F342" i="7"/>
  <c r="C396" i="7"/>
  <c r="E433" i="7"/>
  <c r="D379" i="7"/>
  <c r="L126" i="6"/>
  <c r="P91" i="6"/>
  <c r="M125" i="6"/>
  <c r="M127" i="6"/>
  <c r="F379" i="7"/>
  <c r="D433" i="7"/>
  <c r="E415" i="7"/>
  <c r="B414" i="7"/>
  <c r="F486" i="7"/>
  <c r="B378" i="7"/>
  <c r="C486" i="7"/>
  <c r="E468" i="7"/>
  <c r="B342" i="7"/>
  <c r="E432" i="7"/>
  <c r="E342" i="7"/>
  <c r="O109" i="6"/>
  <c r="M73" i="6"/>
  <c r="C397" i="7"/>
  <c r="C415" i="7"/>
  <c r="E396" i="7"/>
  <c r="B360" i="7"/>
  <c r="B432" i="7"/>
  <c r="B450" i="7"/>
  <c r="P38" i="4"/>
  <c r="P73" i="6"/>
  <c r="F415" i="7"/>
  <c r="E360" i="7"/>
  <c r="E450" i="7"/>
  <c r="N73" i="6"/>
  <c r="C433" i="7"/>
  <c r="E361" i="7"/>
  <c r="N91" i="6"/>
  <c r="F126" i="6"/>
  <c r="D397" i="7"/>
  <c r="O129" i="3"/>
  <c r="P39" i="4"/>
  <c r="O91" i="6"/>
  <c r="O143" i="6"/>
  <c r="P271" i="7"/>
  <c r="P431" i="7"/>
  <c r="N218" i="7"/>
  <c r="M217" i="7"/>
  <c r="M377" i="7"/>
  <c r="T377" i="7"/>
  <c r="O217" i="7"/>
  <c r="O377" i="7"/>
  <c r="M325" i="7"/>
  <c r="N181" i="7"/>
  <c r="N341" i="7"/>
  <c r="P217" i="7"/>
  <c r="P377" i="7"/>
  <c r="M271" i="7"/>
  <c r="M431" i="7"/>
  <c r="M307" i="7"/>
  <c r="M467" i="7"/>
  <c r="M469" i="7"/>
  <c r="F360" i="7"/>
  <c r="B396" i="7"/>
  <c r="F396" i="7"/>
  <c r="D468" i="7"/>
  <c r="F450" i="7"/>
  <c r="N125" i="6"/>
  <c r="N253" i="7"/>
  <c r="N413" i="7"/>
  <c r="O307" i="7"/>
  <c r="O467" i="7"/>
  <c r="N307" i="7"/>
  <c r="N467" i="7"/>
  <c r="O235" i="7"/>
  <c r="O395" i="7"/>
  <c r="M289" i="7"/>
  <c r="N199" i="7"/>
  <c r="N359" i="7"/>
  <c r="O253" i="7"/>
  <c r="O413" i="7"/>
  <c r="O181" i="7"/>
  <c r="O341" i="7"/>
  <c r="M235" i="7"/>
  <c r="M395" i="7"/>
  <c r="T395" i="7"/>
  <c r="O271" i="7"/>
  <c r="O431" i="7"/>
  <c r="F433" i="7"/>
  <c r="D360" i="7"/>
  <c r="C378" i="7"/>
  <c r="C379" i="7"/>
  <c r="F414" i="7"/>
  <c r="D432" i="7"/>
  <c r="D378" i="7"/>
  <c r="C342" i="7"/>
  <c r="P181" i="7"/>
  <c r="P341" i="7"/>
  <c r="P307" i="7"/>
  <c r="P467" i="7"/>
  <c r="N271" i="7"/>
  <c r="N431" i="7"/>
  <c r="M253" i="7"/>
  <c r="M413" i="7"/>
  <c r="M415" i="7"/>
  <c r="M200" i="7"/>
  <c r="M199" i="7"/>
  <c r="M359" i="7"/>
  <c r="N235" i="7"/>
  <c r="N395" i="7"/>
  <c r="N289" i="7"/>
  <c r="L485" i="7"/>
  <c r="L342" i="7"/>
  <c r="D342" i="7"/>
  <c r="F468" i="7"/>
  <c r="E486" i="7"/>
  <c r="M161" i="6"/>
  <c r="M162" i="6"/>
  <c r="P235" i="7"/>
  <c r="P395" i="7"/>
  <c r="O199" i="7"/>
  <c r="O359" i="7"/>
  <c r="P199" i="7"/>
  <c r="P359" i="7"/>
  <c r="O325" i="7"/>
  <c r="O289" i="7"/>
  <c r="M181" i="7"/>
  <c r="M341" i="7"/>
  <c r="N217" i="7"/>
  <c r="N377" i="7"/>
  <c r="P253" i="7"/>
  <c r="P413" i="7"/>
  <c r="P289" i="7"/>
  <c r="F378" i="7"/>
  <c r="C468" i="7"/>
  <c r="D414" i="7"/>
  <c r="O182" i="7"/>
  <c r="N182" i="7"/>
  <c r="P272" i="7"/>
  <c r="O218" i="7"/>
  <c r="O290" i="7"/>
  <c r="P182" i="7"/>
  <c r="N254" i="7"/>
  <c r="P236" i="7"/>
  <c r="N272" i="7"/>
  <c r="O200" i="7"/>
  <c r="N200" i="7"/>
  <c r="O272" i="7"/>
  <c r="N325" i="7"/>
  <c r="P218" i="7"/>
  <c r="O308" i="7"/>
  <c r="O236" i="7"/>
  <c r="M218" i="7"/>
  <c r="P325" i="7"/>
  <c r="P308" i="7"/>
  <c r="N308" i="7"/>
  <c r="M254" i="7"/>
  <c r="M290" i="7"/>
  <c r="P200" i="7"/>
  <c r="O254" i="7"/>
  <c r="P254" i="7"/>
  <c r="N290" i="7"/>
  <c r="P290" i="7"/>
  <c r="M111" i="7"/>
  <c r="L110" i="7"/>
  <c r="P57" i="7"/>
  <c r="M57" i="7"/>
  <c r="M39" i="7"/>
  <c r="P128" i="3"/>
  <c r="P143" i="6"/>
  <c r="M143" i="6"/>
  <c r="E126" i="6"/>
  <c r="O21" i="3"/>
  <c r="M20" i="3"/>
  <c r="M146" i="3"/>
  <c r="M91" i="6"/>
  <c r="P111" i="7"/>
  <c r="L146" i="7"/>
  <c r="L20" i="7"/>
  <c r="L92" i="7"/>
  <c r="O161" i="6"/>
  <c r="D126" i="6"/>
  <c r="N143" i="6"/>
  <c r="N145" i="6"/>
  <c r="C56" i="1"/>
  <c r="P74" i="6"/>
  <c r="O73" i="6"/>
  <c r="L128" i="7"/>
  <c r="L38" i="7"/>
  <c r="F162" i="6"/>
  <c r="B126" i="6"/>
  <c r="M147" i="7"/>
  <c r="P161" i="6"/>
  <c r="N161" i="6"/>
  <c r="L74" i="7"/>
  <c r="C126" i="6"/>
  <c r="D162" i="6"/>
  <c r="O147" i="7"/>
  <c r="N147" i="7"/>
  <c r="P147" i="7"/>
  <c r="N163" i="7"/>
  <c r="N20" i="7"/>
  <c r="P163" i="7"/>
  <c r="P38" i="7"/>
  <c r="N111" i="7"/>
  <c r="O163" i="7"/>
  <c r="O92" i="7"/>
  <c r="M163" i="7"/>
  <c r="O57" i="7"/>
  <c r="D164" i="7"/>
  <c r="O127" i="7"/>
  <c r="M127" i="7"/>
  <c r="N93" i="7"/>
  <c r="O93" i="7"/>
  <c r="M93" i="7"/>
  <c r="P21" i="7"/>
  <c r="F129" i="7"/>
  <c r="O75" i="7"/>
  <c r="P75" i="7"/>
  <c r="C129" i="7"/>
  <c r="N57" i="7"/>
  <c r="F164" i="7"/>
  <c r="P93" i="7"/>
  <c r="P127" i="7"/>
  <c r="E129" i="7"/>
  <c r="D129" i="7"/>
  <c r="P39" i="7"/>
  <c r="N39" i="7"/>
  <c r="O111" i="7"/>
  <c r="N75" i="7"/>
  <c r="M21" i="7"/>
  <c r="M75" i="7"/>
  <c r="O39" i="7"/>
  <c r="O21" i="7"/>
  <c r="N127" i="7"/>
  <c r="N449" i="7"/>
  <c r="N21" i="7"/>
  <c r="M74" i="6"/>
  <c r="N109" i="6"/>
  <c r="O74" i="6"/>
  <c r="Q74" i="6"/>
  <c r="N74" i="6"/>
  <c r="P92" i="6"/>
  <c r="O92" i="6"/>
  <c r="P109" i="6"/>
  <c r="D74" i="1"/>
  <c r="P93" i="3"/>
  <c r="N56" i="6"/>
  <c r="M20" i="6"/>
  <c r="P39" i="6"/>
  <c r="N146" i="3"/>
  <c r="N147" i="3"/>
  <c r="P129" i="3"/>
  <c r="Q39" i="5"/>
  <c r="O38" i="6"/>
  <c r="F74" i="1"/>
  <c r="B56" i="1"/>
  <c r="E56" i="1"/>
  <c r="F20" i="2"/>
  <c r="P21" i="3"/>
  <c r="P57" i="3"/>
  <c r="N21" i="6"/>
  <c r="N39" i="6"/>
  <c r="N38" i="6"/>
  <c r="P56" i="6"/>
  <c r="N20" i="6"/>
  <c r="O39" i="6"/>
  <c r="M39" i="6"/>
  <c r="M38" i="6"/>
  <c r="P21" i="6"/>
  <c r="P20" i="6"/>
  <c r="O20" i="6"/>
  <c r="O21" i="6"/>
  <c r="Q21" i="6"/>
  <c r="S19" i="6"/>
  <c r="P38" i="6"/>
  <c r="O56" i="6"/>
  <c r="Q56" i="6"/>
  <c r="P38" i="5"/>
  <c r="N20" i="5"/>
  <c r="O74" i="5"/>
  <c r="M38" i="5"/>
  <c r="M39" i="5"/>
  <c r="M21" i="5"/>
  <c r="M20" i="5"/>
  <c r="O21" i="5"/>
  <c r="O20" i="5"/>
  <c r="N39" i="5"/>
  <c r="N38" i="5"/>
  <c r="P57" i="5"/>
  <c r="P56" i="5"/>
  <c r="Q57" i="5"/>
  <c r="N57" i="5"/>
  <c r="N56" i="5"/>
  <c r="P74" i="5"/>
  <c r="Q74" i="5"/>
  <c r="O57" i="5"/>
  <c r="O56" i="5"/>
  <c r="N21" i="5"/>
  <c r="O39" i="5"/>
  <c r="O38" i="5"/>
  <c r="P39" i="5"/>
  <c r="M57" i="5"/>
  <c r="M56" i="5"/>
  <c r="P21" i="5"/>
  <c r="P20" i="5"/>
  <c r="Q21" i="5"/>
  <c r="O164" i="4"/>
  <c r="P110" i="4"/>
  <c r="O57" i="4"/>
  <c r="O56" i="4"/>
  <c r="Q164" i="4"/>
  <c r="O147" i="4"/>
  <c r="O146" i="4"/>
  <c r="Q21" i="4"/>
  <c r="M75" i="4"/>
  <c r="M74" i="4"/>
  <c r="Q129" i="4"/>
  <c r="Q93" i="4"/>
  <c r="N164" i="4"/>
  <c r="P57" i="4"/>
  <c r="M92" i="4"/>
  <c r="N146" i="4"/>
  <c r="M38" i="4"/>
  <c r="O111" i="4"/>
  <c r="O110" i="4"/>
  <c r="M147" i="4"/>
  <c r="M146" i="4"/>
  <c r="O75" i="4"/>
  <c r="O74" i="4"/>
  <c r="M110" i="4"/>
  <c r="M111" i="4"/>
  <c r="M129" i="4"/>
  <c r="M128" i="4"/>
  <c r="N39" i="4"/>
  <c r="N38" i="4"/>
  <c r="N129" i="4"/>
  <c r="N128" i="4"/>
  <c r="P164" i="4"/>
  <c r="P56" i="4"/>
  <c r="P111" i="4"/>
  <c r="N147" i="4"/>
  <c r="M21" i="4"/>
  <c r="M20" i="4"/>
  <c r="N93" i="4"/>
  <c r="N92" i="4"/>
  <c r="O21" i="4"/>
  <c r="O20" i="4"/>
  <c r="P93" i="4"/>
  <c r="P92" i="4"/>
  <c r="M57" i="4"/>
  <c r="M56" i="4"/>
  <c r="P74" i="4"/>
  <c r="N74" i="4"/>
  <c r="N110" i="4"/>
  <c r="O38" i="4"/>
  <c r="N20" i="4"/>
  <c r="O128" i="4"/>
  <c r="P21" i="4"/>
  <c r="P20" i="4"/>
  <c r="Q57" i="4"/>
  <c r="P147" i="4"/>
  <c r="P146" i="4"/>
  <c r="P129" i="4"/>
  <c r="P128" i="4"/>
  <c r="Q147" i="4"/>
  <c r="Q75" i="4"/>
  <c r="Q111" i="4"/>
  <c r="N57" i="4"/>
  <c r="N56" i="4"/>
  <c r="O92" i="4"/>
  <c r="O93" i="4"/>
  <c r="P75" i="4"/>
  <c r="N75" i="4"/>
  <c r="N111" i="4"/>
  <c r="O39" i="4"/>
  <c r="N21" i="4"/>
  <c r="O129" i="4"/>
  <c r="O92" i="3"/>
  <c r="N128" i="3"/>
  <c r="N164" i="3"/>
  <c r="O164" i="3"/>
  <c r="M38" i="3"/>
  <c r="O111" i="3"/>
  <c r="O110" i="3"/>
  <c r="P111" i="3"/>
  <c r="P110" i="3"/>
  <c r="Q147" i="3"/>
  <c r="N111" i="3"/>
  <c r="N110" i="3"/>
  <c r="M164" i="3"/>
  <c r="M128" i="3"/>
  <c r="M110" i="3"/>
  <c r="P92" i="3"/>
  <c r="P147" i="3"/>
  <c r="P146" i="3"/>
  <c r="Q93" i="3"/>
  <c r="N93" i="3"/>
  <c r="N92" i="3"/>
  <c r="Q129" i="3"/>
  <c r="O128" i="3"/>
  <c r="O146" i="3"/>
  <c r="M39" i="3"/>
  <c r="Q111" i="3"/>
  <c r="P20" i="3"/>
  <c r="Q21" i="3"/>
  <c r="N75" i="3"/>
  <c r="N74" i="3"/>
  <c r="Q39" i="3"/>
  <c r="O20" i="3"/>
  <c r="O39" i="3"/>
  <c r="O38" i="3"/>
  <c r="N39" i="3"/>
  <c r="N38" i="3"/>
  <c r="O74" i="3"/>
  <c r="O75" i="3"/>
  <c r="P164" i="3"/>
  <c r="M57" i="3"/>
  <c r="M56" i="3"/>
  <c r="Q164" i="3"/>
  <c r="N21" i="3"/>
  <c r="N20" i="3"/>
  <c r="N57" i="3"/>
  <c r="N56" i="3"/>
  <c r="P56" i="3"/>
  <c r="P74" i="3"/>
  <c r="O57" i="3"/>
  <c r="P38" i="3"/>
  <c r="P39" i="3"/>
  <c r="M75" i="3"/>
  <c r="M74" i="3"/>
  <c r="Q57" i="3"/>
  <c r="Q75" i="3"/>
  <c r="P75" i="3"/>
  <c r="O56" i="3"/>
  <c r="C56" i="2"/>
  <c r="N55" i="2"/>
  <c r="O91" i="2"/>
  <c r="L56" i="2"/>
  <c r="D92" i="2"/>
  <c r="L20" i="2"/>
  <c r="C20" i="2"/>
  <c r="O75" i="2"/>
  <c r="N75" i="2"/>
  <c r="B74" i="2"/>
  <c r="M75" i="2"/>
  <c r="E92" i="2"/>
  <c r="F74" i="2"/>
  <c r="Q75" i="2"/>
  <c r="P75" i="2"/>
  <c r="N91" i="2"/>
  <c r="N38" i="2"/>
  <c r="P55" i="2"/>
  <c r="N19" i="2"/>
  <c r="P19" i="2"/>
  <c r="O55" i="2"/>
  <c r="P91" i="2"/>
  <c r="P38" i="2"/>
  <c r="Q55" i="2"/>
  <c r="M91" i="2"/>
  <c r="E57" i="2"/>
  <c r="E56" i="2"/>
  <c r="C92" i="2"/>
  <c r="E20" i="2"/>
  <c r="E21" i="2"/>
  <c r="D20" i="2"/>
  <c r="D21" i="2"/>
  <c r="D56" i="2"/>
  <c r="D57" i="2"/>
  <c r="M19" i="2"/>
  <c r="F57" i="2"/>
  <c r="F56" i="2"/>
  <c r="M55" i="2"/>
  <c r="F92" i="2"/>
  <c r="Q91" i="2"/>
  <c r="S79" i="2"/>
  <c r="B56" i="2"/>
  <c r="O19" i="2"/>
  <c r="Q19" i="2"/>
  <c r="F21" i="2"/>
  <c r="E57" i="1"/>
  <c r="E20" i="1"/>
  <c r="F56" i="1"/>
  <c r="L56" i="1"/>
  <c r="D38" i="1"/>
  <c r="B38" i="1"/>
  <c r="E38" i="1"/>
  <c r="B20" i="1"/>
  <c r="F38" i="1"/>
  <c r="C39" i="1"/>
  <c r="C38" i="1"/>
  <c r="L38" i="1"/>
  <c r="D57" i="1"/>
  <c r="D21" i="1"/>
  <c r="D20" i="1"/>
  <c r="C21" i="1"/>
  <c r="C20" i="1"/>
  <c r="C74" i="1"/>
  <c r="D39" i="1"/>
  <c r="C57" i="1"/>
  <c r="F39" i="1"/>
  <c r="E21" i="1"/>
  <c r="M19" i="1"/>
  <c r="M21" i="1"/>
  <c r="O19" i="1"/>
  <c r="F21" i="1"/>
  <c r="E39" i="1"/>
  <c r="N19" i="1"/>
  <c r="Q19" i="1"/>
  <c r="P19" i="1"/>
  <c r="E57" i="14"/>
  <c r="T65" i="14"/>
  <c r="S65" i="14"/>
  <c r="T47" i="14"/>
  <c r="S47" i="14"/>
  <c r="T29" i="14"/>
  <c r="S29" i="14"/>
  <c r="S11" i="14"/>
  <c r="T11" i="14"/>
  <c r="R147" i="7"/>
  <c r="R182" i="7"/>
  <c r="R39" i="7"/>
  <c r="S270" i="7"/>
  <c r="Q93" i="7"/>
  <c r="R93" i="7"/>
  <c r="S91" i="7"/>
  <c r="R200" i="7"/>
  <c r="M128" i="7"/>
  <c r="T127" i="7"/>
  <c r="N164" i="7"/>
  <c r="T163" i="7"/>
  <c r="S288" i="7"/>
  <c r="R290" i="7"/>
  <c r="Q307" i="7"/>
  <c r="R308" i="7"/>
  <c r="S306" i="7"/>
  <c r="S234" i="7"/>
  <c r="R236" i="7"/>
  <c r="Q38" i="6"/>
  <c r="S55" i="7"/>
  <c r="R57" i="7"/>
  <c r="D56" i="14"/>
  <c r="R111" i="7"/>
  <c r="S180" i="7"/>
  <c r="T341" i="7"/>
  <c r="R342" i="7"/>
  <c r="S37" i="7"/>
  <c r="R129" i="7"/>
  <c r="S127" i="7"/>
  <c r="Q254" i="7"/>
  <c r="R254" i="7"/>
  <c r="S252" i="7"/>
  <c r="R75" i="7"/>
  <c r="S73" i="7"/>
  <c r="R360" i="7"/>
  <c r="T359" i="7"/>
  <c r="R218" i="7"/>
  <c r="S216" i="7"/>
  <c r="S324" i="7"/>
  <c r="R325" i="7"/>
  <c r="T73" i="1"/>
  <c r="T431" i="7"/>
  <c r="R432" i="7"/>
  <c r="T467" i="7"/>
  <c r="T413" i="7"/>
  <c r="R21" i="7"/>
  <c r="T28" i="14"/>
  <c r="S28" i="14"/>
  <c r="S10" i="14"/>
  <c r="T10" i="14"/>
  <c r="T46" i="14"/>
  <c r="S46" i="14"/>
  <c r="S161" i="6"/>
  <c r="T64" i="14"/>
  <c r="S64" i="14"/>
  <c r="T143" i="6"/>
  <c r="P39" i="1"/>
  <c r="C56" i="14"/>
  <c r="D74" i="14"/>
  <c r="N55" i="14"/>
  <c r="Q39" i="6"/>
  <c r="O74" i="1"/>
  <c r="T25" i="14"/>
  <c r="S25" i="14"/>
  <c r="T9" i="14"/>
  <c r="S9" i="14"/>
  <c r="T8" i="14"/>
  <c r="S8" i="14"/>
  <c r="T7" i="14"/>
  <c r="S7" i="14"/>
  <c r="S62" i="14"/>
  <c r="T62" i="14"/>
  <c r="T27" i="14"/>
  <c r="S27" i="14"/>
  <c r="T43" i="14"/>
  <c r="S43" i="14"/>
  <c r="T44" i="14"/>
  <c r="S44" i="14"/>
  <c r="S63" i="14"/>
  <c r="T63" i="14"/>
  <c r="T26" i="14"/>
  <c r="S26" i="14"/>
  <c r="T45" i="14"/>
  <c r="S45" i="14"/>
  <c r="Q359" i="7"/>
  <c r="Q361" i="7"/>
  <c r="R39" i="6"/>
  <c r="T37" i="6"/>
  <c r="O128" i="7"/>
  <c r="P74" i="1"/>
  <c r="R74" i="1"/>
  <c r="E39" i="14"/>
  <c r="S73" i="1"/>
  <c r="D39" i="14"/>
  <c r="E56" i="14"/>
  <c r="N73" i="14"/>
  <c r="N37" i="14"/>
  <c r="Q236" i="7"/>
  <c r="N56" i="1"/>
  <c r="Q38" i="2"/>
  <c r="R92" i="2"/>
  <c r="D20" i="14"/>
  <c r="C74" i="14"/>
  <c r="D38" i="14"/>
  <c r="E74" i="14"/>
  <c r="R55" i="14"/>
  <c r="R37" i="14"/>
  <c r="R19" i="14"/>
  <c r="T61" i="14"/>
  <c r="S61" i="14"/>
  <c r="R73" i="14"/>
  <c r="C39" i="14"/>
  <c r="M55" i="14"/>
  <c r="M57" i="14"/>
  <c r="C38" i="14"/>
  <c r="M73" i="14"/>
  <c r="M74" i="14"/>
  <c r="M37" i="14"/>
  <c r="E38" i="14"/>
  <c r="E20" i="14"/>
  <c r="F74" i="14"/>
  <c r="O55" i="14"/>
  <c r="T125" i="6"/>
  <c r="S125" i="6"/>
  <c r="R92" i="6"/>
  <c r="S90" i="6"/>
  <c r="T161" i="6"/>
  <c r="O37" i="14"/>
  <c r="O73" i="14"/>
  <c r="O20" i="14"/>
  <c r="O38" i="1"/>
  <c r="T19" i="1"/>
  <c r="R21" i="1"/>
  <c r="S19" i="1"/>
  <c r="R20" i="1"/>
  <c r="Q39" i="1"/>
  <c r="Q38" i="1"/>
  <c r="Q74" i="1"/>
  <c r="P38" i="1"/>
  <c r="T19" i="2"/>
  <c r="R21" i="2"/>
  <c r="T55" i="1"/>
  <c r="R56" i="1"/>
  <c r="S55" i="1"/>
  <c r="R57" i="1"/>
  <c r="P56" i="1"/>
  <c r="P57" i="1"/>
  <c r="O57" i="1"/>
  <c r="O56" i="1"/>
  <c r="M56" i="1"/>
  <c r="M57" i="1"/>
  <c r="N39" i="1"/>
  <c r="N38" i="1"/>
  <c r="Q57" i="1"/>
  <c r="O39" i="1"/>
  <c r="N57" i="1"/>
  <c r="M39" i="1"/>
  <c r="M38" i="1"/>
  <c r="M92" i="2"/>
  <c r="T91" i="2"/>
  <c r="M38" i="2"/>
  <c r="O74" i="2"/>
  <c r="O38" i="2"/>
  <c r="R39" i="1"/>
  <c r="S37" i="1"/>
  <c r="R38" i="1"/>
  <c r="T37" i="1"/>
  <c r="Q56" i="1"/>
  <c r="T55" i="2"/>
  <c r="S55" i="2"/>
  <c r="R57" i="2"/>
  <c r="G74" i="14"/>
  <c r="G39" i="14"/>
  <c r="G38" i="14"/>
  <c r="G21" i="14"/>
  <c r="G20" i="14"/>
  <c r="G57" i="14"/>
  <c r="G56" i="14"/>
  <c r="O361" i="7"/>
  <c r="Q92" i="6"/>
  <c r="P469" i="7"/>
  <c r="Q21" i="7"/>
  <c r="Q147" i="7"/>
  <c r="Q57" i="7"/>
  <c r="Q377" i="7"/>
  <c r="Q290" i="7"/>
  <c r="Q431" i="7"/>
  <c r="S431" i="7"/>
  <c r="Q371" i="7"/>
  <c r="Q449" i="7"/>
  <c r="Q218" i="7"/>
  <c r="Q413" i="7"/>
  <c r="Q111" i="7"/>
  <c r="P415" i="7"/>
  <c r="Q272" i="7"/>
  <c r="Q467" i="7"/>
  <c r="Q235" i="7"/>
  <c r="Q109" i="6"/>
  <c r="Q341" i="7"/>
  <c r="Q343" i="7"/>
  <c r="Q75" i="7"/>
  <c r="Q308" i="7"/>
  <c r="Q271" i="7"/>
  <c r="Q253" i="7"/>
  <c r="Q37" i="14"/>
  <c r="Q395" i="7"/>
  <c r="Q181" i="7"/>
  <c r="Q289" i="7"/>
  <c r="Q217" i="7"/>
  <c r="Q199" i="7"/>
  <c r="Q325" i="7"/>
  <c r="Q200" i="7"/>
  <c r="Q74" i="2"/>
  <c r="P37" i="14"/>
  <c r="P19" i="14"/>
  <c r="P55" i="14"/>
  <c r="P73" i="14"/>
  <c r="Q91" i="6"/>
  <c r="F20" i="14"/>
  <c r="F21" i="14"/>
  <c r="M39" i="14"/>
  <c r="M21" i="14"/>
  <c r="O21" i="14"/>
  <c r="Q19" i="14"/>
  <c r="F56" i="14"/>
  <c r="F57" i="14"/>
  <c r="Q73" i="14"/>
  <c r="Q143" i="6"/>
  <c r="S143" i="6"/>
  <c r="F39" i="14"/>
  <c r="F38" i="14"/>
  <c r="N21" i="14"/>
  <c r="Q55" i="14"/>
  <c r="P128" i="7"/>
  <c r="Q163" i="7"/>
  <c r="Q478" i="7"/>
  <c r="S478" i="7"/>
  <c r="L396" i="7"/>
  <c r="O379" i="7"/>
  <c r="P343" i="7"/>
  <c r="P379" i="7"/>
  <c r="N361" i="7"/>
  <c r="P361" i="7"/>
  <c r="P145" i="6"/>
  <c r="M144" i="6"/>
  <c r="Q127" i="6"/>
  <c r="P127" i="6"/>
  <c r="Q20" i="2"/>
  <c r="Q20" i="1"/>
  <c r="O127" i="6"/>
  <c r="N57" i="2"/>
  <c r="N56" i="2"/>
  <c r="N127" i="6"/>
  <c r="N433" i="7"/>
  <c r="O343" i="7"/>
  <c r="P433" i="7"/>
  <c r="Q56" i="2"/>
  <c r="M433" i="7"/>
  <c r="P397" i="7"/>
  <c r="P162" i="6"/>
  <c r="O397" i="7"/>
  <c r="P485" i="7"/>
  <c r="P378" i="7"/>
  <c r="L432" i="7"/>
  <c r="M397" i="7"/>
  <c r="M449" i="7"/>
  <c r="T449" i="7"/>
  <c r="M485" i="7"/>
  <c r="M379" i="7"/>
  <c r="O485" i="7"/>
  <c r="O360" i="7"/>
  <c r="M145" i="6"/>
  <c r="O415" i="7"/>
  <c r="N469" i="7"/>
  <c r="O469" i="7"/>
  <c r="M361" i="7"/>
  <c r="N485" i="7"/>
  <c r="L468" i="7"/>
  <c r="L414" i="7"/>
  <c r="L378" i="7"/>
  <c r="L360" i="7"/>
  <c r="N397" i="7"/>
  <c r="M126" i="6"/>
  <c r="N162" i="6"/>
  <c r="M343" i="7"/>
  <c r="N415" i="7"/>
  <c r="N343" i="7"/>
  <c r="P449" i="7"/>
  <c r="N379" i="7"/>
  <c r="O449" i="7"/>
  <c r="Q129" i="7"/>
  <c r="O433" i="7"/>
  <c r="L450" i="7"/>
  <c r="O110" i="7"/>
  <c r="M110" i="7"/>
  <c r="P110" i="7"/>
  <c r="N110" i="7"/>
  <c r="O56" i="7"/>
  <c r="N56" i="7"/>
  <c r="M56" i="7"/>
  <c r="P56" i="7"/>
  <c r="M164" i="7"/>
  <c r="O129" i="7"/>
  <c r="N128" i="7"/>
  <c r="P146" i="7"/>
  <c r="O74" i="7"/>
  <c r="M92" i="7"/>
  <c r="O162" i="6"/>
  <c r="O20" i="7"/>
  <c r="P74" i="7"/>
  <c r="M74" i="7"/>
  <c r="N92" i="7"/>
  <c r="M146" i="7"/>
  <c r="N74" i="7"/>
  <c r="N144" i="6"/>
  <c r="O126" i="6"/>
  <c r="P144" i="6"/>
  <c r="M20" i="7"/>
  <c r="P126" i="6"/>
  <c r="N146" i="7"/>
  <c r="P92" i="7"/>
  <c r="N38" i="7"/>
  <c r="M38" i="7"/>
  <c r="O145" i="6"/>
  <c r="P164" i="7"/>
  <c r="Q162" i="6"/>
  <c r="P20" i="7"/>
  <c r="N126" i="6"/>
  <c r="O146" i="7"/>
  <c r="O38" i="7"/>
  <c r="O144" i="6"/>
  <c r="O164" i="7"/>
  <c r="N129" i="7"/>
  <c r="P129" i="7"/>
  <c r="M129" i="7"/>
  <c r="N20" i="2"/>
  <c r="P92" i="2"/>
  <c r="O92" i="2"/>
  <c r="P74" i="2"/>
  <c r="N74" i="2"/>
  <c r="M74" i="2"/>
  <c r="P21" i="2"/>
  <c r="M21" i="2"/>
  <c r="M20" i="2"/>
  <c r="O57" i="2"/>
  <c r="O56" i="2"/>
  <c r="P20" i="2"/>
  <c r="Q92" i="2"/>
  <c r="S91" i="2"/>
  <c r="Q57" i="2"/>
  <c r="P56" i="2"/>
  <c r="O20" i="2"/>
  <c r="O21" i="2"/>
  <c r="M57" i="2"/>
  <c r="M56" i="2"/>
  <c r="Q21" i="2"/>
  <c r="S19" i="2"/>
  <c r="N21" i="2"/>
  <c r="N92" i="2"/>
  <c r="P57" i="2"/>
  <c r="O20" i="1"/>
  <c r="M20" i="1"/>
  <c r="M74" i="1"/>
  <c r="P21" i="1"/>
  <c r="P20" i="1"/>
  <c r="N20" i="1"/>
  <c r="N21" i="1"/>
  <c r="N74" i="1"/>
  <c r="O21" i="1"/>
  <c r="Q21" i="1"/>
  <c r="R433" i="7"/>
  <c r="S341" i="7"/>
  <c r="R451" i="7"/>
  <c r="S449" i="7"/>
  <c r="S359" i="7"/>
  <c r="Q469" i="7"/>
  <c r="R469" i="7"/>
  <c r="S467" i="7"/>
  <c r="R415" i="7"/>
  <c r="S413" i="7"/>
  <c r="O57" i="14"/>
  <c r="N56" i="14"/>
  <c r="R361" i="7"/>
  <c r="Q379" i="7"/>
  <c r="S377" i="7"/>
  <c r="R379" i="7"/>
  <c r="R164" i="7"/>
  <c r="S163" i="7"/>
  <c r="R397" i="7"/>
  <c r="S395" i="7"/>
  <c r="M486" i="7"/>
  <c r="T485" i="7"/>
  <c r="R343" i="7"/>
  <c r="Q415" i="7"/>
  <c r="N20" i="14"/>
  <c r="Q110" i="7"/>
  <c r="N38" i="14"/>
  <c r="N39" i="14"/>
  <c r="O56" i="14"/>
  <c r="O39" i="14"/>
  <c r="N57" i="14"/>
  <c r="M56" i="14"/>
  <c r="O74" i="14"/>
  <c r="M20" i="14"/>
  <c r="P74" i="14"/>
  <c r="N74" i="14"/>
  <c r="M38" i="14"/>
  <c r="S39" i="1"/>
  <c r="S55" i="14"/>
  <c r="T55" i="14"/>
  <c r="T73" i="14"/>
  <c r="S73" i="14"/>
  <c r="R74" i="14"/>
  <c r="R39" i="14"/>
  <c r="R38" i="14"/>
  <c r="T37" i="14"/>
  <c r="S37" i="14"/>
  <c r="R21" i="14"/>
  <c r="R20" i="14"/>
  <c r="R57" i="14"/>
  <c r="R56" i="14"/>
  <c r="O38" i="14"/>
  <c r="P39" i="14"/>
  <c r="S57" i="1"/>
  <c r="S21" i="1"/>
  <c r="Q433" i="7"/>
  <c r="Q397" i="7"/>
  <c r="Q128" i="7"/>
  <c r="Q164" i="7"/>
  <c r="M342" i="7"/>
  <c r="Q145" i="6"/>
  <c r="Q38" i="14"/>
  <c r="Q39" i="14"/>
  <c r="M360" i="7"/>
  <c r="P56" i="14"/>
  <c r="P38" i="14"/>
  <c r="P57" i="14"/>
  <c r="P20" i="14"/>
  <c r="P21" i="14"/>
  <c r="Q485" i="7"/>
  <c r="Q38" i="7"/>
  <c r="Q74" i="7"/>
  <c r="Q146" i="7"/>
  <c r="Q20" i="7"/>
  <c r="Q57" i="14"/>
  <c r="Q56" i="14"/>
  <c r="Q92" i="7"/>
  <c r="Q56" i="7"/>
  <c r="Q74" i="14"/>
  <c r="T19" i="14"/>
  <c r="S19" i="14"/>
  <c r="Q21" i="14"/>
  <c r="Q20" i="14"/>
  <c r="O342" i="7"/>
  <c r="P396" i="7"/>
  <c r="N486" i="7"/>
  <c r="M432" i="7"/>
  <c r="O378" i="7"/>
  <c r="M378" i="7"/>
  <c r="O468" i="7"/>
  <c r="O432" i="7"/>
  <c r="O396" i="7"/>
  <c r="M396" i="7"/>
  <c r="P360" i="7"/>
  <c r="P414" i="7"/>
  <c r="P342" i="7"/>
  <c r="P432" i="7"/>
  <c r="P468" i="7"/>
  <c r="P486" i="7"/>
  <c r="M414" i="7"/>
  <c r="M468" i="7"/>
  <c r="P450" i="7"/>
  <c r="P451" i="7"/>
  <c r="N432" i="7"/>
  <c r="O450" i="7"/>
  <c r="O451" i="7"/>
  <c r="N468" i="7"/>
  <c r="Q451" i="7"/>
  <c r="N396" i="7"/>
  <c r="M450" i="7"/>
  <c r="M451" i="7"/>
  <c r="N451" i="7"/>
  <c r="N414" i="7"/>
  <c r="N342" i="7"/>
  <c r="N360" i="7"/>
  <c r="N378" i="7"/>
  <c r="O486" i="7"/>
  <c r="O414" i="7"/>
  <c r="N450" i="7"/>
  <c r="Q378" i="7"/>
  <c r="R486" i="7"/>
  <c r="S485" i="7"/>
  <c r="Q432" i="7"/>
  <c r="Q450" i="7"/>
  <c r="Q360" i="7"/>
  <c r="Q468" i="7"/>
  <c r="Q486" i="7"/>
  <c r="Q342" i="7"/>
  <c r="Q414" i="7"/>
  <c r="Q396" i="7"/>
  <c r="R66" i="2"/>
  <c r="T66" i="2"/>
  <c r="S66" i="2"/>
  <c r="R64" i="2"/>
  <c r="T64" i="2"/>
  <c r="R65" i="2"/>
  <c r="I61" i="2"/>
  <c r="R62" i="2"/>
  <c r="R63" i="2"/>
  <c r="R61" i="2"/>
  <c r="S64" i="2"/>
  <c r="S65" i="2"/>
  <c r="T65" i="2"/>
  <c r="T63" i="2"/>
  <c r="S63" i="2"/>
  <c r="S62" i="2"/>
  <c r="T62" i="2"/>
  <c r="T61" i="2"/>
  <c r="S61" i="2"/>
  <c r="R73" i="2"/>
  <c r="R75" i="2"/>
  <c r="R74" i="2"/>
  <c r="H8" i="12"/>
  <c r="R9" i="12"/>
  <c r="S9" i="12"/>
  <c r="I8" i="12"/>
  <c r="M9" i="13"/>
  <c r="R8" i="12"/>
  <c r="L9" i="13"/>
  <c r="T9" i="12"/>
  <c r="S8" i="12"/>
  <c r="T8" i="12"/>
  <c r="H129" i="12"/>
  <c r="R132" i="12"/>
  <c r="H61" i="12"/>
  <c r="R64" i="12"/>
  <c r="H112" i="12"/>
  <c r="R115" i="12"/>
  <c r="H44" i="12"/>
  <c r="R47" i="12"/>
  <c r="H95" i="12"/>
  <c r="R98" i="12"/>
  <c r="H27" i="12"/>
  <c r="R30" i="12"/>
  <c r="H78" i="12"/>
  <c r="R81" i="12"/>
  <c r="H10" i="12"/>
  <c r="R13" i="12"/>
  <c r="T81" i="12"/>
  <c r="S81" i="12"/>
  <c r="T115" i="12"/>
  <c r="S115" i="12"/>
  <c r="T47" i="12"/>
  <c r="S47" i="12"/>
  <c r="T30" i="12"/>
  <c r="S30" i="12"/>
  <c r="T64" i="12"/>
  <c r="S64" i="12"/>
  <c r="S13" i="12"/>
  <c r="T13" i="12"/>
  <c r="T98" i="12"/>
  <c r="S98" i="12"/>
  <c r="T132" i="12"/>
  <c r="S132" i="12"/>
  <c r="R11" i="12"/>
  <c r="R12" i="12"/>
  <c r="R45" i="12"/>
  <c r="R46" i="12"/>
  <c r="R113" i="12"/>
  <c r="R114" i="12"/>
  <c r="R96" i="12"/>
  <c r="T96" i="12"/>
  <c r="R97" i="12"/>
  <c r="R79" i="12"/>
  <c r="S79" i="12"/>
  <c r="R80" i="12"/>
  <c r="R28" i="12"/>
  <c r="T28" i="12"/>
  <c r="R29" i="12"/>
  <c r="R62" i="12"/>
  <c r="S62" i="12"/>
  <c r="R63" i="12"/>
  <c r="R130" i="12"/>
  <c r="S130" i="12"/>
  <c r="R131" i="12"/>
  <c r="T11" i="12"/>
  <c r="S11" i="12"/>
  <c r="T79" i="12"/>
  <c r="T113" i="12"/>
  <c r="S113" i="12"/>
  <c r="T45" i="12"/>
  <c r="S45" i="12"/>
  <c r="T62" i="12"/>
  <c r="T130" i="12"/>
  <c r="L11" i="13"/>
  <c r="I10" i="12"/>
  <c r="M11" i="13"/>
  <c r="R10" i="12"/>
  <c r="H19" i="12"/>
  <c r="L41" i="13"/>
  <c r="H36" i="12"/>
  <c r="I27" i="12"/>
  <c r="M41" i="13"/>
  <c r="R27" i="12"/>
  <c r="L26" i="13"/>
  <c r="H53" i="12"/>
  <c r="I44" i="12"/>
  <c r="M26" i="13"/>
  <c r="R44" i="12"/>
  <c r="L56" i="13"/>
  <c r="H70" i="12"/>
  <c r="I61" i="12"/>
  <c r="M56" i="13"/>
  <c r="R61" i="12"/>
  <c r="O11" i="13"/>
  <c r="H87" i="12"/>
  <c r="I78" i="12"/>
  <c r="P11" i="13"/>
  <c r="R78" i="12"/>
  <c r="O41" i="13"/>
  <c r="H104" i="12"/>
  <c r="R95" i="12"/>
  <c r="I95" i="12"/>
  <c r="P41" i="13"/>
  <c r="O26" i="13"/>
  <c r="H121" i="12"/>
  <c r="I112" i="12"/>
  <c r="P26" i="13"/>
  <c r="R112" i="12"/>
  <c r="O56" i="13"/>
  <c r="H138" i="12"/>
  <c r="I129" i="12"/>
  <c r="P56" i="13"/>
  <c r="R129" i="12"/>
  <c r="S96" i="12"/>
  <c r="S28" i="12"/>
  <c r="T131" i="12"/>
  <c r="S131" i="12"/>
  <c r="T29" i="12"/>
  <c r="S29" i="12"/>
  <c r="T97" i="12"/>
  <c r="S97" i="12"/>
  <c r="T46" i="12"/>
  <c r="S46" i="12"/>
  <c r="T63" i="12"/>
  <c r="S63" i="12"/>
  <c r="S80" i="12"/>
  <c r="T80" i="12"/>
  <c r="T114" i="12"/>
  <c r="S114" i="12"/>
  <c r="S12" i="12"/>
  <c r="T12" i="12"/>
  <c r="R104" i="12"/>
  <c r="S95" i="12"/>
  <c r="T95" i="12"/>
  <c r="R36" i="12"/>
  <c r="S27" i="12"/>
  <c r="T27" i="12"/>
  <c r="H20" i="12"/>
  <c r="I19" i="12"/>
  <c r="H139" i="12"/>
  <c r="I138" i="12"/>
  <c r="I121" i="12"/>
  <c r="H122" i="12"/>
  <c r="H105" i="12"/>
  <c r="I104" i="12"/>
  <c r="H88" i="12"/>
  <c r="I87" i="12"/>
  <c r="I70" i="12"/>
  <c r="H71" i="12"/>
  <c r="H54" i="12"/>
  <c r="I53" i="12"/>
  <c r="T10" i="12"/>
  <c r="R19" i="12"/>
  <c r="S10" i="12"/>
  <c r="H37" i="12"/>
  <c r="I36" i="12"/>
  <c r="R138" i="12"/>
  <c r="S129" i="12"/>
  <c r="T129" i="12"/>
  <c r="S112" i="12"/>
  <c r="R121" i="12"/>
  <c r="T112" i="12"/>
  <c r="S78" i="12"/>
  <c r="R87" i="12"/>
  <c r="T78" i="12"/>
  <c r="S61" i="12"/>
  <c r="R70" i="12"/>
  <c r="T61" i="12"/>
  <c r="S44" i="12"/>
  <c r="R53" i="12"/>
  <c r="T44" i="12"/>
  <c r="R71" i="12"/>
  <c r="S70" i="12"/>
  <c r="T70" i="12"/>
  <c r="R37" i="12"/>
  <c r="S36" i="12"/>
  <c r="T36" i="12"/>
  <c r="R54" i="12"/>
  <c r="S53" i="12"/>
  <c r="T53" i="12"/>
  <c r="R122" i="12"/>
  <c r="S121" i="12"/>
  <c r="T121" i="12"/>
  <c r="S138" i="12"/>
  <c r="R139" i="12"/>
  <c r="T138" i="12"/>
  <c r="T19" i="12"/>
  <c r="S19" i="12"/>
  <c r="R20" i="12"/>
  <c r="R88" i="12"/>
  <c r="S87" i="12"/>
  <c r="T87" i="12"/>
  <c r="S104" i="12"/>
  <c r="R105" i="12"/>
  <c r="T104" i="12"/>
</calcChain>
</file>

<file path=xl/sharedStrings.xml><?xml version="1.0" encoding="utf-8"?>
<sst xmlns="http://schemas.openxmlformats.org/spreadsheetml/2006/main" count="4062" uniqueCount="302">
  <si>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</si>
  <si>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</si>
  <si>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</si>
  <si>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</si>
  <si>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</si>
  <si>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</si>
  <si>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</si>
  <si>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</si>
  <si>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</si>
  <si>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</si>
  <si>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Ene</t>
  </si>
  <si>
    <t>Feb</t>
  </si>
  <si>
    <t>Variación anual</t>
  </si>
  <si>
    <t>Total anual</t>
  </si>
  <si>
    <t>Promedio anual</t>
  </si>
  <si>
    <t>Participación en el total</t>
  </si>
  <si>
    <t>Variación último año</t>
  </si>
  <si>
    <t>DESPACHOS DE VINO AL MERCADO DOMESTICO - Fuente: Instituto Nacional de Vitivinicultura</t>
  </si>
  <si>
    <t>POR TIPO DE VINO</t>
  </si>
  <si>
    <t>ELABORADO: CENTRO DE ESTUDIOS ECONOMICOS DE BODEGAS DE ARGENTINA</t>
  </si>
  <si>
    <t>POR TIPO DE ENVASE</t>
  </si>
  <si>
    <t>CAGR últimos cinco años</t>
  </si>
  <si>
    <t>POR COLOR</t>
  </si>
  <si>
    <t>POR VARIEDAD</t>
  </si>
  <si>
    <t>EXPORTACION DE VINOS - Fuente: Instituto Nacional de Vitivinicultura</t>
  </si>
  <si>
    <t>POR TIPO</t>
  </si>
  <si>
    <t>EXPORTACION SIN MENCION VARIETAL - Millones de litros</t>
  </si>
  <si>
    <t>EXPORTACION SIN MENCION VARIETAL - MAT Anual - Millones de litros</t>
  </si>
  <si>
    <t>EXPORTACION VARIETAL - Millones de litros</t>
  </si>
  <si>
    <t>EXPORTACION VARIETAL - MAT Anual - Millones de litros</t>
  </si>
  <si>
    <t>EXPORTACION ESPUMANTE - Millones de litros</t>
  </si>
  <si>
    <t>EXPORTACION ESPUMANTE - MAT Anual - Millones de litros</t>
  </si>
  <si>
    <t>EXPORTACION DE VINO - Millones de litros</t>
  </si>
  <si>
    <t>EXPORTACION DE VINO - MAT Anual - Millones de litros</t>
  </si>
  <si>
    <t>POR ENVASE</t>
  </si>
  <si>
    <t>EXPORTACION FRACCIONADO - Millones de litros</t>
  </si>
  <si>
    <t>EXPORTACION FRACCIONADO - MAT Anual - Millones de litros</t>
  </si>
  <si>
    <t>EXPORTACION GRANEL - Millones de litros</t>
  </si>
  <si>
    <t>EXPORTACION GRANEL - MAT Anual - Millones de litros</t>
  </si>
  <si>
    <t>EXPORTACION FRACCIONADO - Millones de dólares</t>
  </si>
  <si>
    <t>EXPORTACION FRACCIONADO - MAT Anual - Millones de dólares</t>
  </si>
  <si>
    <t>EXPORTACION GRANEL - Millones de dólares</t>
  </si>
  <si>
    <t>EXPORTACION GRANEL - MAT Anual - Millones de dólares</t>
  </si>
  <si>
    <t>EXPORTACION DE VINO - Millones de dólares</t>
  </si>
  <si>
    <t>EXPORTACION DE VINO - MAT Anual - Millones de dólares</t>
  </si>
  <si>
    <t>PRECIO EXPORTACION FRACCIONADO - Dólares/litro</t>
  </si>
  <si>
    <t>PRECIO EXPORTACION FRACCIONADO - MAT Anual - Dólares/litro</t>
  </si>
  <si>
    <t>POR VARIETAL</t>
  </si>
  <si>
    <t>EXPORTACION MALBEC - Millones de litros</t>
  </si>
  <si>
    <t>EXPORTACION MALBEC - MAT Anual - Millones de litros</t>
  </si>
  <si>
    <t>EXPORTACION CABERNET SAUVIGNON - Millones de litros</t>
  </si>
  <si>
    <t>EXPORTACION CABERNET SAUVIGNON - MAT Anual - Millones de litros</t>
  </si>
  <si>
    <t>EXPORTACION MERLOT - Millones de litros</t>
  </si>
  <si>
    <t>EXPORTACION MERLOT - MAT Anual - Millones de litros</t>
  </si>
  <si>
    <t>EXPORTACION SYRAH - Millones de litros</t>
  </si>
  <si>
    <t>EXPORTACION SYRAH - MAT Anual - Millones de litros</t>
  </si>
  <si>
    <t>EXPORTACION SAUVIGNON BLANC - Millones de litros</t>
  </si>
  <si>
    <t>EXPORTACION SAUVIGNON BLANC - MAT Anual - Millones de litros</t>
  </si>
  <si>
    <t>EXPORTACION CHARDONNAY - Millones de litros</t>
  </si>
  <si>
    <t>EXPORTACION CHARDONNAY - MAT Anual - Millones de litros</t>
  </si>
  <si>
    <t>EXPORTACION TORRONTES RIOJANO - Millones de litros</t>
  </si>
  <si>
    <t>EXPORTACION TORRONTES RIOJANO - MAT Anual - Millones de litros</t>
  </si>
  <si>
    <t>EXPORTACION OTROS Y BLENDS - Millones de litros</t>
  </si>
  <si>
    <t>EXPORTACION VINOS - Millones de litros</t>
  </si>
  <si>
    <t>EXPORTACION VINOS - MAT Anual - Millones de litros</t>
  </si>
  <si>
    <t>EXPORTACION MALBEC - Millones de dólares</t>
  </si>
  <si>
    <t>EXPORTACION MALBEC - MAT Anual - Millones de dólares</t>
  </si>
  <si>
    <t>EXPORTACION CABERNET SAUVIGNON - Millones de dólares</t>
  </si>
  <si>
    <t>EXPORTACION CABERNET SAUVIGNON - MAT Anual - Millones de dólares</t>
  </si>
  <si>
    <t>EXPORTACION MERLOT - Millones de dólares</t>
  </si>
  <si>
    <t>EXPORTACION MERLOT - MAT Anual - Millones de dólares</t>
  </si>
  <si>
    <t>EXPORTACION SYRAH - Millones de dólares</t>
  </si>
  <si>
    <t>EXPORTACION SYRAH - MAT Anual - Millones de dólares</t>
  </si>
  <si>
    <t>EXPORTACION SAUVIGNON BLANC - Millones de dólares</t>
  </si>
  <si>
    <t>EXPORTACION SAUVIGNON BLANC - MAT Anual - Millones de dólares</t>
  </si>
  <si>
    <t>EXPORTACION CHARDONNAY - Millones de dólares</t>
  </si>
  <si>
    <t>EXPORTACION CHARDONNAY - MAT Anual - Millones de dólares</t>
  </si>
  <si>
    <t>EXPORTACION TORRONTES RIOJANO - Millones de dólares</t>
  </si>
  <si>
    <t>EXPORTACION TORRONTES RIOJANO - MAT Anual - Millones de dólares</t>
  </si>
  <si>
    <t>EXPORTACION OTROS Y BLENDS - Millones de dólares</t>
  </si>
  <si>
    <t>EXPORTACION VINOS - Millones de dólares</t>
  </si>
  <si>
    <t>EXPORTACION VINOS - MAT Anual - Millones de dólares</t>
  </si>
  <si>
    <t>PRECIO EXPORTACION MALBEC - Dólares/litro</t>
  </si>
  <si>
    <t>PRECIO EXPORTACION MALBEC - MAT Anual - Dólares/litro</t>
  </si>
  <si>
    <t>PRECIO EXPORTACION CABERNET SAUVIGNON - Dólares/litro</t>
  </si>
  <si>
    <t>PRECIO EXPORTACION CABERNET SAUVIGNON - MAT Anual - Dólares/litro</t>
  </si>
  <si>
    <t>PRECIO EXPORTACION MERLOT - Dólares/litro</t>
  </si>
  <si>
    <t>PRECIO EXPORTACION MERLOT - MAT Anual - Dólares/litro</t>
  </si>
  <si>
    <t>PRECIO EXPORTACION SYRAH - Dólares/litro</t>
  </si>
  <si>
    <t>PRECIO EXPORTACION SYRAH - MAT Anual - Dólares/litro</t>
  </si>
  <si>
    <t>PRECIO EXPORTACION SAUVIGNON BLANC - Dólares/litro</t>
  </si>
  <si>
    <t>PRECIO EXPORTACION SAUVIGNON BLANC - MAT Anual - Dólares/litro</t>
  </si>
  <si>
    <t>PRECIO EXPORTACION CHARDONNAY - Dólares/litro</t>
  </si>
  <si>
    <t>PRECIO EXPORTACION CHARDONNAY - MAT Anual - Dólares/litro</t>
  </si>
  <si>
    <t>PRECIO EXPORTACION TORRONTES RIOJANO - Dólares/litro</t>
  </si>
  <si>
    <t>PRECIO EXPORTACION TORRONTES RIOJANO - MAT Anual - Dólares/litro</t>
  </si>
  <si>
    <t>EXPORTACION OTROS Y BLENDS - Dólares/litro</t>
  </si>
  <si>
    <t>PRECIO EXPORTACION OTROS Y BLENDS - MAT Anual - Dólares/litro</t>
  </si>
  <si>
    <t>PRECIO EXPORTACION VINOS - Dólares/litro</t>
  </si>
  <si>
    <t>PRECIO EXPORTACION VINOS - MAT Anual - Dólares/litro</t>
  </si>
  <si>
    <t>EXPORTACION OTROS Y BLENDS - MAT Anual - Millones de dólares</t>
  </si>
  <si>
    <t>POR PAIS</t>
  </si>
  <si>
    <t>EXPORTACION ESTADOS UNIDOS - Millones de litros</t>
  </si>
  <si>
    <t>EXPORTACION ESTADOS UNIDOS - MAT Anual - Millones de litros</t>
  </si>
  <si>
    <t>EXPORTACION REINO UNIDO - Millones de litros</t>
  </si>
  <si>
    <t>EXPORTACION REINO UNIDO - MAT Anual - Millones de litros</t>
  </si>
  <si>
    <t>EXPORTACION CANADA - Millones de litros</t>
  </si>
  <si>
    <t>EXPORTACION CANADA - MAT Anual - Millones de litros</t>
  </si>
  <si>
    <t>EXPORTACION BRASIL - Millones de litros</t>
  </si>
  <si>
    <t>EXPORTACION BRASIL - MAT Anual - Millones de litros</t>
  </si>
  <si>
    <t>EXPORTACION PAISES BAJOS - Millones de litros</t>
  </si>
  <si>
    <t>EXPORTACION PAISES BAJOS  - MAT Anual - Millones de litros</t>
  </si>
  <si>
    <t>EXPORTACION MEXICO - Millones de litros</t>
  </si>
  <si>
    <t>EXPORTACION MEXICO - MAT Anual - Millones de litros</t>
  </si>
  <si>
    <t>EXPORTACION PARAGUAY - Millones de litros</t>
  </si>
  <si>
    <t>EXPORTACION PARAGUAY - MAT Anual - Millones de litros</t>
  </si>
  <si>
    <t>EXPORTACION SUIZA - Millones de litros</t>
  </si>
  <si>
    <t>EXPORTACION SUIZA - MAT Anual - Millones de litros</t>
  </si>
  <si>
    <t>EXPORTACION ESTADOS UNIDOS - Millones de dólares</t>
  </si>
  <si>
    <t>EXPORTACION ESTADOS UNIDOS - MAT Anual - Millones de dólares</t>
  </si>
  <si>
    <t>EXPORTACION REINO UNIDO - Millones de dólares</t>
  </si>
  <si>
    <t>EXPORTACION REINO UNIDO - MAT Anual - Millones de dólares</t>
  </si>
  <si>
    <t>EXPORTACION CANADA - Millones de dólares</t>
  </si>
  <si>
    <t>EXPORTACION CANADA - MAT Anual - Millones de dólares</t>
  </si>
  <si>
    <t>EXPORTACION BRASIL - Millones de dólares</t>
  </si>
  <si>
    <t>EXPORTACION BRASIL - MAT Anual - Millones de dólares</t>
  </si>
  <si>
    <t>EXPORTACION PAISES BAJOS - Millones de dólares</t>
  </si>
  <si>
    <t>EXPORTACION PAISES BAJOS - MAT Anual - Millones de dólares</t>
  </si>
  <si>
    <t>EXPORTACION CHINA - Millones de dólares</t>
  </si>
  <si>
    <t>EXPORTACION CHINA - Millones de litros</t>
  </si>
  <si>
    <t>EXPORTACION CHINA  - MAT Anual - Millones de litros</t>
  </si>
  <si>
    <t>EXPORTACION MEXICO - Millones de dólares</t>
  </si>
  <si>
    <t>EXPORTACION MEXICO - MAT Anual - Millones de dólares</t>
  </si>
  <si>
    <t>EXPORTACION PARAGUAY - Millones de dólares</t>
  </si>
  <si>
    <t>EXPORTACION PARAGUAY - MAT Anual - Millones de dólares</t>
  </si>
  <si>
    <t>EXPORTACION SUIZA - Millones de dólares</t>
  </si>
  <si>
    <t>EXPORTACION SUIZA - MAT Anual - Millones de dólares</t>
  </si>
  <si>
    <t>PRECIO EXPORTACION ESTADOS UNIDOS - Dólares/litro</t>
  </si>
  <si>
    <t>PRECIO EXPORTACION ESTADOS UNIDOS - MAT Anual - Dólares/litro</t>
  </si>
  <si>
    <t>PRECIO EXPORTACION REINO UNIDO - Dólares/litro</t>
  </si>
  <si>
    <t>PRECIO EXPORTACION REINO UNIDO - MAT Anual - Dólares/litro</t>
  </si>
  <si>
    <t>PRECIO EXPORTACION CANADA - Dólares/litro</t>
  </si>
  <si>
    <t>PRECIO EXPORTACION CANADA - MAT Anual - Dólares/litro</t>
  </si>
  <si>
    <t>PRECIO EXPORTACION BRASIL - Dólares/litro</t>
  </si>
  <si>
    <t>PRECIO EXPORTACION BRASIL - MAT Anual - Dólares/litro</t>
  </si>
  <si>
    <t>PRECIO EXPORTACION PAISES BAJOS - Dólares/litro</t>
  </si>
  <si>
    <t>PRECIO EXPORTACION PAISES BAJOS - MAT Anual - Dólares/litro</t>
  </si>
  <si>
    <t>PRECIO EXPORTACION CHINA - Dólares/litro</t>
  </si>
  <si>
    <t>PRECIO EXPORTACION CHINA - MAT Anual - Dólares/litro</t>
  </si>
  <si>
    <t>PRECIO EXPORTACION MEXICO - Dólares/litro</t>
  </si>
  <si>
    <t>PRECIO EXPORTACION MEXICO - MAT Anual - Dólares/litro</t>
  </si>
  <si>
    <t>PRECIO EXPORTACION PARAGUAY - Dólares/litro</t>
  </si>
  <si>
    <t>PRECIO EXPORTACION PARAGUAY - MAT Anual - Dólares/litro</t>
  </si>
  <si>
    <t>PRECIO EXPORTACION SUIZA - Dólares/litro</t>
  </si>
  <si>
    <t>PRECIO EXPORTACION SUIZA - MAT Anual - Dólares/litro</t>
  </si>
  <si>
    <t>INDICE</t>
  </si>
  <si>
    <t>Exportación por tipo</t>
  </si>
  <si>
    <t>Exportación por envase</t>
  </si>
  <si>
    <t>Exportación por varietal</t>
  </si>
  <si>
    <t>Exportación por país</t>
  </si>
  <si>
    <t>INFORME MENSUAL DE EVOLUCIÓN DEL SECTOR - CENTRO DE ESTUDIOS ECONOMICOS DE BODEGAS DE ARGENTINA</t>
  </si>
  <si>
    <t>Varietal</t>
  </si>
  <si>
    <t>Espumante y Gasificado</t>
  </si>
  <si>
    <t>Damajuana</t>
  </si>
  <si>
    <t>Botella</t>
  </si>
  <si>
    <t>Tetrabrik</t>
  </si>
  <si>
    <t>Sin Mención Varietal</t>
  </si>
  <si>
    <t>Blanco sin Mención</t>
  </si>
  <si>
    <t>Blanco Varietal</t>
  </si>
  <si>
    <t>Blanco Total</t>
  </si>
  <si>
    <t>Color sin Mención</t>
  </si>
  <si>
    <t>Color Varietal</t>
  </si>
  <si>
    <t>Color Total</t>
  </si>
  <si>
    <t>EXPORTACION DE VINOS</t>
  </si>
  <si>
    <t>Fraccionado</t>
  </si>
  <si>
    <t>Granel</t>
  </si>
  <si>
    <t>PRECIO EXPORTACION GRANEL - U$S/Litro</t>
  </si>
  <si>
    <t>PRECIO EXPORTACION GRANEL - MAT Anual - U$S/Litro</t>
  </si>
  <si>
    <t>Malbec</t>
  </si>
  <si>
    <t>Cabernet Sauvignon</t>
  </si>
  <si>
    <t>Chardonnay</t>
  </si>
  <si>
    <t>Estados Unidos</t>
  </si>
  <si>
    <t>Reino Unido</t>
  </si>
  <si>
    <t>Canadá</t>
  </si>
  <si>
    <t>Brasil</t>
  </si>
  <si>
    <t>Países Bajos</t>
  </si>
  <si>
    <t>China</t>
  </si>
  <si>
    <t>EXPORTACION CHINA - MAT Anual - Millones de dólares</t>
  </si>
  <si>
    <t>INFORME ESTADISTICO MENSUAL ACTIVIDAD DEL SECTOR VITIVINÍCOLA</t>
  </si>
  <si>
    <t>RESUMEN CONSUMO DOMESTICO</t>
  </si>
  <si>
    <t>RESUMEN EXPORTACIONES</t>
  </si>
  <si>
    <t>CENTRO DE ESTUDIOS ECONOMICOS</t>
  </si>
  <si>
    <t>EXPORTACION OTROS Y BLENDS - MAT Anual - Millones de litros</t>
  </si>
  <si>
    <t>EXPORTACION DE VINOS - Fuente: Centro Internacional de Comercio</t>
  </si>
  <si>
    <t>PRECIO DEL VINO DE TRASLADO - Fuente: Bolsa de Comercio de Mendoza</t>
  </si>
  <si>
    <t>PRECIO DEL VINO EN EL MERCADO DE TRASLADO</t>
  </si>
  <si>
    <t>Tinto Contado</t>
  </si>
  <si>
    <t>Tinto Financiado</t>
  </si>
  <si>
    <t>Blanco Contado</t>
  </si>
  <si>
    <t>Blanco Financiado</t>
  </si>
  <si>
    <t>Rosado Contado</t>
  </si>
  <si>
    <t>Rosado Financiado</t>
  </si>
  <si>
    <t>Total Contado</t>
  </si>
  <si>
    <t>Total Financiado</t>
  </si>
  <si>
    <t>Precio del vino de traslado</t>
  </si>
  <si>
    <t>RESUMEN PRECIO DE TRASLADO</t>
  </si>
  <si>
    <t>VOLVER INDICE</t>
  </si>
  <si>
    <t>VENTA TOTAL - Fuente: Instituto Nacional de Vitivinicultura</t>
  </si>
  <si>
    <t>VENTA TOTAL DE VINO VARIETAL - Millones de litros</t>
  </si>
  <si>
    <t>VENTA TOTAL DE VINO VARIETAL - MAT Anual - Millones de litros</t>
  </si>
  <si>
    <t>VENTA TOTAL DE VINO SIN MENCIÓN VARIETAL - Millones de litros</t>
  </si>
  <si>
    <t>VENTA TOTAL DE VINO SIN MENCIÓN VARIETAL - MAT Anual - Millones de litros</t>
  </si>
  <si>
    <t>VENTA TOTAL DE VINO ESPUMANTE Y GASIFICADO - Millones de litros</t>
  </si>
  <si>
    <t>VENTA TOTAL DE VINO ESPUMANTE Y GASIFICADO - MAT Anual - Millones de litros</t>
  </si>
  <si>
    <t>VENTA TOTAL TOTAL DE VINO - Millones de litros</t>
  </si>
  <si>
    <t>VENTA TOTAL TOTAL DE VINO - MAT Anual - Millones de litros</t>
  </si>
  <si>
    <t>Venta total por tipo</t>
  </si>
  <si>
    <t>RESUMEN TOTAL</t>
  </si>
  <si>
    <t>DESPACHO DOMESTICO DE VINOS</t>
  </si>
  <si>
    <t>SALIDA TOTAL DE VINOS</t>
  </si>
  <si>
    <t>DESPACHO DOMESTICO MALBEC - Millones de litros</t>
  </si>
  <si>
    <t>DESPACHO DOMESTICO MALBEC - MAT Anual - Millones de litros</t>
  </si>
  <si>
    <t>DESPACHO DOMESTICO DE VINO VARIETAL - Millones de litros</t>
  </si>
  <si>
    <t>DESPACHO DOMESTICO DE VINO VARIETAL - MAT Anual - Millones de litros</t>
  </si>
  <si>
    <t>Despacho al mercado nacional por tipo</t>
  </si>
  <si>
    <t>Despacho al mercado nacional por envase</t>
  </si>
  <si>
    <t>Despacho al mercado nacional por color</t>
  </si>
  <si>
    <t>Despacho al mercado nacional por variedad</t>
  </si>
  <si>
    <t>DESPACHO DOMESTICO DE VINO SIN MENCIÓN VARIETAL - Millones de litros</t>
  </si>
  <si>
    <t>DESPACHO DOMESTICO DE VINO SIN MENCIÓN VARIETAL - MAT Anual - Millones de litros</t>
  </si>
  <si>
    <t>DESPACHO DOMESTICO DE VINO ESPUMANTE Y GASIFICADO - Millones de litros</t>
  </si>
  <si>
    <t>DESPACHO DOMESTICO DE VINO ESPUMANTE Y GASIFICADO - MAT Anual - Millones de litros</t>
  </si>
  <si>
    <t>DESPACHO DOMESTICO TOTAL DE VINO - Millones de litros</t>
  </si>
  <si>
    <t>DESPACHO DOMESTICO TOTAL DE VINO - MAT Anual - Millones de litros</t>
  </si>
  <si>
    <t>DESPACHO DOMESTICO ENVASADO EN DAMAJUANA - Millones de litros</t>
  </si>
  <si>
    <t>DESPACHO DOMESTICO ENVASADO EN DAMAJUANA - MAT Anual - Millones de litros</t>
  </si>
  <si>
    <t>DESPACHO DOMESTICO ENVASADO EN BOTELLA - Millones de litros</t>
  </si>
  <si>
    <t>DESPACHO DOMESTICO ENVASADO EN BOTELLA - MAT Anual - Millones de litros</t>
  </si>
  <si>
    <t>DESPACHO DOMESTICO ENVASADO EN TETRABRIK - Millones de litros</t>
  </si>
  <si>
    <t>DESPACHO DOMESTICO ENVASADO EN TETRABRIK - MAT Anual - Millones de litros</t>
  </si>
  <si>
    <t>DESPACHO DOMESTICO ENVASADO EN OTROS ENVASES - MAT Anual - Millones de litros</t>
  </si>
  <si>
    <t>DESPACHO DOMESTICO DE VINO - Millones de litros</t>
  </si>
  <si>
    <t>DESPACHO DOMESTICO DE VINO - MAT Anual - Millones de litros</t>
  </si>
  <si>
    <t>DESPACHO DOMESTICO BLANCO SIN MENCION VARIETAL - Millones de litros</t>
  </si>
  <si>
    <t>DESPACHO DOMESTICO BLANCO SIN MENCION VARIETAL - MAT Anual - Millones de litros</t>
  </si>
  <si>
    <t>DESPACHO DOMESTICO BLANCO VARIETAL - Millones de litros</t>
  </si>
  <si>
    <t>DESPACHO DOMESTICO BLANCO VARIETAL - MAT Anual - Millones de litros</t>
  </si>
  <si>
    <t>DESPACHO DOMESTICO BLANCO OTROS - Millones de litros</t>
  </si>
  <si>
    <t>DESPACHO DOMESTICO BLANCO OTROS - MAT Anual - Millones de litros</t>
  </si>
  <si>
    <t>DESPACHO DOMESTICO BLANCO - Millones de litros</t>
  </si>
  <si>
    <t>DESPACHO DOMESTICO BLANCO - MAT Anual - Millones de litros</t>
  </si>
  <si>
    <t>DESPACHO DOMESTICO COLOR SIN MENCION VARIETAL - Millones de litros</t>
  </si>
  <si>
    <t>DESPACHO DOMESTICO COLOR SIN MENCION VARIETAL - MAT Anual - Millones de litros</t>
  </si>
  <si>
    <t>DESPACHO DOMESTICO COLOR VARIETAL - Millones de litros</t>
  </si>
  <si>
    <t>DESPACHO DOMESTICO COLOR VARIETAL - MAT Anual - Millones de litros</t>
  </si>
  <si>
    <t>DESPACHO DOMESTICO COLOR OTROS - Millones de litros</t>
  </si>
  <si>
    <t>DESPACHO DOMESTICO COLOR OTROS - MAT Anual - Millones de litros</t>
  </si>
  <si>
    <t>DESPACHO DOMESTICO COLOR - Millones de litros</t>
  </si>
  <si>
    <t>DESPACHO DOMESTICO COLOR - MAT Anual - Millones de litros</t>
  </si>
  <si>
    <t>DESPACHO DOMESTICO CABERNET SAUVIGNON - Millones de litros</t>
  </si>
  <si>
    <t>DESPACHO DOMESTICO CABERNET SAUVIGNON - MAT Anual - Millones de litros</t>
  </si>
  <si>
    <t>DESPACHO DOMESTICO MERLOT - Millones de litros</t>
  </si>
  <si>
    <t>DESPACHO DOMESTICO MERLOT - MAT Anual - Millones de litros</t>
  </si>
  <si>
    <t>DESPACHO DOMESTICO SYRAH - Millones de litros</t>
  </si>
  <si>
    <t>DESPACHO DOMESTICO SYRAH - MAT Anual - Millones de litros</t>
  </si>
  <si>
    <t>DESPACHO DOMESTICO SAUVIGNON BLANC - Millones de litros</t>
  </si>
  <si>
    <t>DESPACHO DOMESTICO SAUVIGNON BLANC - MAT Anual - Millones de litros</t>
  </si>
  <si>
    <t>DESPACHO DOMESTICO CHARDONNAY - Millones de litros</t>
  </si>
  <si>
    <t>DESPACHO DOMESTICO CHARDONNAY - MAT Anual - Millones de litros</t>
  </si>
  <si>
    <t>DESPACHO DOMESTICO TORRONTES RIOJANO - Millones de litros</t>
  </si>
  <si>
    <t>DESPACHO DOMESTICO TORRONTES RIOJANO - MAT Anual - Millones de litros</t>
  </si>
  <si>
    <t>DESPACHO DOMESTICO OTROS Y BLENDS - Millones de litros</t>
  </si>
  <si>
    <t>DESPACHO DOMESTICO OTROS Y BLENDS - MAT Anual - Millones de litros</t>
  </si>
  <si>
    <t>-</t>
  </si>
  <si>
    <t>º</t>
  </si>
  <si>
    <t>Volumen mensual 2021</t>
  </si>
  <si>
    <t>Facturación mensual 2021</t>
  </si>
  <si>
    <t>Precio mensual 2021</t>
  </si>
  <si>
    <t>Precio mensual 2022</t>
  </si>
  <si>
    <t>Volumen mensual 2022</t>
  </si>
  <si>
    <t>Facturación mensual 2022</t>
  </si>
  <si>
    <t>Valor mensual 2021</t>
  </si>
  <si>
    <t>Valor mensual 2022</t>
  </si>
  <si>
    <t>DESPACHO DOMESTICO ENVASADO EN OTROS ENVASES - Millones de litros</t>
  </si>
  <si>
    <t>TINTO CONTADO - Pesos Diciembre 2021/Hl</t>
  </si>
  <si>
    <t>TINTO CONTADO - PROMEDIO ULTIMOS DOCE MESES - Pesos Diciembre 2021/Hl</t>
  </si>
  <si>
    <t>ROSADO CONTADO - Pesos Diciembre 2021/Hl</t>
  </si>
  <si>
    <t>ROSADO CONTADO - PROMEDIO ULTIMOS DOCE MESES - Pesos Diciembre 2021/Hl</t>
  </si>
  <si>
    <t>BLANCO CONTADO - Pesos Diciembre 2021/Hl</t>
  </si>
  <si>
    <t>BLANCO CONTADO - PROMEDIO ULTIMOS DOCE MESES - Pesos Diciembre 2021/Hl</t>
  </si>
  <si>
    <t>TOTAL CONTADO - Pesos Diciembre 2021/Hl</t>
  </si>
  <si>
    <t>TOTAL CONTADO - PROMEDIO ULTIMOS DOCE MESES - Pesos Diciembre 2021/Hl</t>
  </si>
  <si>
    <t>TINTO FINANCIADO - Pesos Diciembre 2021/Hl</t>
  </si>
  <si>
    <t>TINTO FINANCIADO - PROMEDIO ULTIMOS DOCE MESES - Pesos Diciembre 2021/Hl</t>
  </si>
  <si>
    <t>ROSADO FINANCIADO - Pesos Diciembre 2021/Hl</t>
  </si>
  <si>
    <t>ROSADO FINANCIADO - PROMEDIO ULTIMOS DOCE MESES - Pesos Diciembre 2021/Hl</t>
  </si>
  <si>
    <t>BLANCO FINANCIADO - Pesos Diciembre 2021/Hl</t>
  </si>
  <si>
    <t>BLANCO FINANCIADO - PROMEDIO ULTIMOS DOCE MESES - Pesos Diciembre 2021/Hl</t>
  </si>
  <si>
    <t>TOTAL FINANCIADO - Pesos Diciembre 2021/Hl</t>
  </si>
  <si>
    <t>TOTAL FINANCIADO - PROMEDIO ULTIMOS DOCE MESES - Pesos Diciembre 2021/Hl</t>
  </si>
  <si>
    <t>PRECIO DE EXPORTACION DE VINO - U$S/Litro</t>
  </si>
  <si>
    <t>AGOSTO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</si>
</sst>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%"/>
    <numFmt numFmtId="165" formatCode="#,##0.0"/>
    <numFmt numFmtId="166" formatCode="0.0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8"/>
      <name val="Calibri"/>
      <family val="2"/>
      <scheme val="minor"/>
    </font>
    <font>
      <b/>
      <sz val="18"/>
      <color theme="8" tint="-0.249977111117893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8"/>
      <color rgb="FF336699"/>
      <name val="Calibri"/>
      <family val="2"/>
      <scheme val="minor"/>
    </font>
    <font>
      <b/>
      <sz val="14"/>
      <color rgb="FF336699"/>
      <name val="Calibri"/>
      <family val="2"/>
      <scheme val="minor"/>
    </font>
    <font>
      <sz val="14"/>
      <color rgb="FF336699"/>
      <name val="Calibri"/>
      <family val="2"/>
      <scheme val="minor"/>
    </font>
    <font>
      <u/>
      <sz val="14"/>
      <color rgb="FF336699"/>
      <name val="Calibri"/>
      <family val="2"/>
      <scheme val="minor"/>
    </font>
    <font>
      <sz val="11"/>
      <color rgb="FF336699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theme="9" tint="-0.499984740745262"/>
      <name val="Calibri"/>
      <family val="2"/>
      <scheme val="minor"/>
    </font>
    <font>
      <b/>
      <sz val="10"/>
      <color theme="7" tint="-0.499984740745262"/>
      <name val="Calibri"/>
      <family val="2"/>
      <scheme val="minor"/>
    </font>
    <font>
      <b/>
      <u/>
      <sz val="14"/>
      <color rgb="FF336699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u/>
      <sz val="11"/>
      <color theme="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rgb="FFC00000"/>
        <bgColor indexed="64"/>
      </patternFill>
    </fill>
  </fills>
  <borders count="123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theme="8" tint="-0.249977111117893"/>
      </right>
      <top/>
      <bottom/>
      <diagonal/>
    </border>
    <border>
      <left/>
      <right style="thin">
        <color auto="1"/>
      </right>
      <top/>
      <bottom style="thin">
        <color theme="8" tint="-0.249977111117893"/>
      </bottom>
      <diagonal/>
    </border>
    <border>
      <left/>
      <right style="thin">
        <color theme="8" tint="-0.249977111117893"/>
      </right>
      <top/>
      <bottom style="thin">
        <color theme="8" tint="-0.249977111117893"/>
      </bottom>
      <diagonal/>
    </border>
    <border>
      <left style="medium">
        <color theme="8" tint="-0.249977111117893"/>
      </left>
      <right style="thin">
        <color auto="1"/>
      </right>
      <top style="medium">
        <color theme="8" tint="-0.249977111117893"/>
      </top>
      <bottom/>
      <diagonal/>
    </border>
    <border>
      <left/>
      <right style="medium">
        <color theme="8" tint="-0.249977111117893"/>
      </right>
      <top/>
      <bottom/>
      <diagonal/>
    </border>
    <border>
      <left/>
      <right style="medium">
        <color theme="8" tint="-0.249977111117893"/>
      </right>
      <top/>
      <bottom style="medium">
        <color theme="8" tint="-0.249977111117893"/>
      </bottom>
      <diagonal/>
    </border>
    <border>
      <left/>
      <right/>
      <top/>
      <bottom style="medium">
        <color theme="8" tint="-0.249977111117893"/>
      </bottom>
      <diagonal/>
    </border>
    <border>
      <left style="medium">
        <color theme="8" tint="-0.249977111117893"/>
      </left>
      <right/>
      <top style="medium">
        <color theme="8" tint="-0.249977111117893"/>
      </top>
      <bottom style="thin">
        <color theme="8" tint="-0.249977111117893"/>
      </bottom>
      <diagonal/>
    </border>
    <border>
      <left/>
      <right/>
      <top style="medium">
        <color theme="8" tint="-0.249977111117893"/>
      </top>
      <bottom style="thin">
        <color theme="8" tint="-0.249977111117893"/>
      </bottom>
      <diagonal/>
    </border>
    <border>
      <left/>
      <right style="medium">
        <color theme="8" tint="-0.249977111117893"/>
      </right>
      <top style="medium">
        <color theme="8" tint="-0.249977111117893"/>
      </top>
      <bottom style="thin">
        <color theme="8" tint="-0.249977111117893"/>
      </bottom>
      <diagonal/>
    </border>
    <border>
      <left style="thin">
        <color auto="1"/>
      </left>
      <right/>
      <top style="medium">
        <color theme="8" tint="-0.249977111117893"/>
      </top>
      <bottom style="thin">
        <color theme="8" tint="-0.249977111117893"/>
      </bottom>
      <diagonal/>
    </border>
    <border>
      <left/>
      <right style="thin">
        <color auto="1"/>
      </right>
      <top style="medium">
        <color theme="8" tint="-0.249977111117893"/>
      </top>
      <bottom style="thin">
        <color theme="8" tint="-0.249977111117893"/>
      </bottom>
      <diagonal/>
    </border>
    <border>
      <left/>
      <right/>
      <top/>
      <bottom style="thin">
        <color theme="8" tint="-0.249977111117893"/>
      </bottom>
      <diagonal/>
    </border>
    <border>
      <left/>
      <right style="medium">
        <color theme="8" tint="-0.249977111117893"/>
      </right>
      <top/>
      <bottom style="thin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 style="medium">
        <color theme="8" tint="-0.249977111117893"/>
      </top>
      <bottom/>
      <diagonal/>
    </border>
    <border>
      <left style="medium">
        <color theme="8" tint="-0.249977111117893"/>
      </left>
      <right style="thin">
        <color theme="8" tint="-0.249977111117893"/>
      </right>
      <top/>
      <bottom style="thin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/>
      <bottom/>
      <diagonal/>
    </border>
    <border>
      <left style="medium">
        <color theme="8" tint="-0.249977111117893"/>
      </left>
      <right style="thin">
        <color theme="8" tint="-0.249977111117893"/>
      </right>
      <top/>
      <bottom style="medium">
        <color theme="8" tint="-0.249977111117893"/>
      </bottom>
      <diagonal/>
    </border>
    <border>
      <left style="thin">
        <color theme="8" tint="-0.249977111117893"/>
      </left>
      <right/>
      <top style="medium">
        <color theme="8" tint="-0.249977111117893"/>
      </top>
      <bottom style="thin">
        <color theme="8" tint="-0.249977111117893"/>
      </bottom>
      <diagonal/>
    </border>
    <border>
      <left/>
      <right style="thin">
        <color theme="8" tint="-0.249977111117893"/>
      </right>
      <top style="medium">
        <color theme="8" tint="-0.249977111117893"/>
      </top>
      <bottom style="thin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/>
      <right/>
      <top style="thin">
        <color theme="8" tint="-0.249977111117893"/>
      </top>
      <bottom style="thin">
        <color theme="8" tint="-0.249977111117893"/>
      </bottom>
      <diagonal/>
    </border>
    <border>
      <left/>
      <right style="thin">
        <color auto="1"/>
      </right>
      <top style="thin">
        <color theme="8" tint="-0.249977111117893"/>
      </top>
      <bottom style="thin">
        <color theme="8" tint="-0.249977111117893"/>
      </bottom>
      <diagonal/>
    </border>
    <border>
      <left style="thin">
        <color auto="1"/>
      </left>
      <right/>
      <top style="thin">
        <color theme="8" tint="-0.249977111117893"/>
      </top>
      <bottom style="thin">
        <color theme="8" tint="-0.249977111117893"/>
      </bottom>
      <diagonal/>
    </border>
    <border>
      <left/>
      <right style="medium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 style="thin">
        <color theme="8" tint="-0.249977111117893"/>
      </top>
      <bottom style="medium">
        <color theme="8" tint="-0.249977111117893"/>
      </bottom>
      <diagonal/>
    </border>
    <border>
      <left/>
      <right/>
      <top style="thin">
        <color theme="8" tint="-0.249977111117893"/>
      </top>
      <bottom style="medium">
        <color theme="8" tint="-0.249977111117893"/>
      </bottom>
      <diagonal/>
    </border>
    <border>
      <left/>
      <right style="thin">
        <color auto="1"/>
      </right>
      <top style="thin">
        <color theme="8" tint="-0.249977111117893"/>
      </top>
      <bottom style="medium">
        <color theme="8" tint="-0.249977111117893"/>
      </bottom>
      <diagonal/>
    </border>
    <border>
      <left/>
      <right style="medium">
        <color theme="8" tint="-0.249977111117893"/>
      </right>
      <top style="thin">
        <color theme="8" tint="-0.249977111117893"/>
      </top>
      <bottom style="medium">
        <color theme="8" tint="-0.249977111117893"/>
      </bottom>
      <diagonal/>
    </border>
    <border>
      <left style="medium">
        <color theme="8" tint="-0.249977111117893"/>
      </left>
      <right/>
      <top style="thin">
        <color theme="8" tint="-0.249977111117893"/>
      </top>
      <bottom style="thin">
        <color theme="8" tint="-0.249977111117893"/>
      </bottom>
      <diagonal/>
    </border>
    <border>
      <left style="medium">
        <color theme="8" tint="-0.249977111117893"/>
      </left>
      <right/>
      <top style="thin">
        <color theme="8" tint="-0.249977111117893"/>
      </top>
      <bottom style="medium">
        <color theme="8" tint="-0.249977111117893"/>
      </bottom>
      <diagonal/>
    </border>
    <border>
      <left style="medium">
        <color theme="8" tint="-0.249977111117893"/>
      </left>
      <right/>
      <top style="medium">
        <color theme="8" tint="-0.249977111117893"/>
      </top>
      <bottom style="medium">
        <color theme="8" tint="-0.249977111117893"/>
      </bottom>
      <diagonal/>
    </border>
    <border>
      <left/>
      <right/>
      <top style="medium">
        <color theme="8" tint="-0.249977111117893"/>
      </top>
      <bottom style="medium">
        <color theme="8" tint="-0.249977111117893"/>
      </bottom>
      <diagonal/>
    </border>
    <border>
      <left/>
      <right style="medium">
        <color theme="8" tint="-0.249977111117893"/>
      </right>
      <top style="medium">
        <color theme="8" tint="-0.249977111117893"/>
      </top>
      <bottom style="medium">
        <color theme="8" tint="-0.249977111117893"/>
      </bottom>
      <diagonal/>
    </border>
    <border>
      <left style="thin">
        <color theme="8" tint="-0.249977111117893"/>
      </left>
      <right/>
      <top style="thin">
        <color theme="8" tint="-0.249977111117893"/>
      </top>
      <bottom style="thin">
        <color theme="8" tint="-0.249977111117893"/>
      </bottom>
      <diagonal/>
    </border>
    <border>
      <left/>
      <right style="thin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 style="thin">
        <color theme="8" tint="-0.249977111117893"/>
      </left>
      <right/>
      <top style="thin">
        <color theme="8" tint="-0.249977111117893"/>
      </top>
      <bottom style="medium">
        <color theme="8" tint="-0.249977111117893"/>
      </bottom>
      <diagonal/>
    </border>
    <border>
      <left/>
      <right style="thin">
        <color theme="8" tint="-0.249977111117893"/>
      </right>
      <top style="thin">
        <color theme="8" tint="-0.249977111117893"/>
      </top>
      <bottom style="medium">
        <color theme="8" tint="-0.249977111117893"/>
      </bottom>
      <diagonal/>
    </border>
    <border>
      <left/>
      <right/>
      <top style="medium">
        <color theme="8" tint="-0.249977111117893"/>
      </top>
      <bottom style="thin">
        <color auto="1"/>
      </bottom>
      <diagonal/>
    </border>
    <border>
      <left/>
      <right/>
      <top style="thin">
        <color auto="1"/>
      </top>
      <bottom style="medium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 style="medium">
        <color theme="8" tint="-0.249977111117893"/>
      </top>
      <bottom style="thin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 style="thin">
        <color auto="1"/>
      </top>
      <bottom style="thin">
        <color auto="1"/>
      </bottom>
      <diagonal/>
    </border>
    <border>
      <left style="medium">
        <color theme="8" tint="-0.249977111117893"/>
      </left>
      <right style="thin">
        <color theme="8" tint="-0.249977111117893"/>
      </right>
      <top style="thin">
        <color auto="1"/>
      </top>
      <bottom style="medium">
        <color theme="8" tint="-0.249977111117893"/>
      </bottom>
      <diagonal/>
    </border>
    <border>
      <left/>
      <right style="medium">
        <color theme="8" tint="-0.249977111117893"/>
      </right>
      <top style="thin">
        <color auto="1"/>
      </top>
      <bottom style="thin">
        <color auto="1"/>
      </bottom>
      <diagonal/>
    </border>
    <border>
      <left/>
      <right style="medium">
        <color theme="8" tint="-0.249977111117893"/>
      </right>
      <top style="thin">
        <color auto="1"/>
      </top>
      <bottom style="medium">
        <color theme="8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 style="medium">
        <color theme="8" tint="-0.249977111117893"/>
      </top>
      <bottom style="thin">
        <color theme="8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/>
      <bottom/>
      <diagonal/>
    </border>
    <border>
      <left style="thin">
        <color theme="8" tint="-0.249977111117893"/>
      </left>
      <right style="thin">
        <color theme="8" tint="-0.249977111117893"/>
      </right>
      <top style="thin">
        <color auto="1"/>
      </top>
      <bottom style="thin">
        <color auto="1"/>
      </bottom>
      <diagonal/>
    </border>
    <border>
      <left style="thin">
        <color theme="8" tint="-0.249977111117893"/>
      </left>
      <right style="thin">
        <color theme="8" tint="-0.249977111117893"/>
      </right>
      <top style="thin">
        <color auto="1"/>
      </top>
      <bottom style="medium">
        <color theme="8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 style="thin">
        <color theme="8" tint="-0.249977111117893"/>
      </top>
      <bottom style="medium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 style="medium">
        <color theme="8" tint="-0.249977111117893"/>
      </top>
      <bottom style="thin">
        <color auto="1"/>
      </bottom>
      <diagonal/>
    </border>
    <border>
      <left/>
      <right style="thin">
        <color theme="8" tint="-0.249977111117893"/>
      </right>
      <top style="medium">
        <color theme="8" tint="-0.249977111117893"/>
      </top>
      <bottom style="thin">
        <color auto="1"/>
      </bottom>
      <diagonal/>
    </border>
    <border>
      <left/>
      <right style="thin">
        <color theme="8" tint="-0.249977111117893"/>
      </right>
      <top style="thin">
        <color auto="1"/>
      </top>
      <bottom style="thin">
        <color auto="1"/>
      </bottom>
      <diagonal/>
    </border>
    <border>
      <left/>
      <right style="thin">
        <color theme="8" tint="-0.249977111117893"/>
      </right>
      <top style="thin">
        <color auto="1"/>
      </top>
      <bottom style="medium">
        <color theme="8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 style="medium">
        <color theme="8" tint="-0.249977111117893"/>
      </top>
      <bottom style="thin">
        <color auto="1"/>
      </bottom>
      <diagonal/>
    </border>
    <border>
      <left/>
      <right style="medium">
        <color theme="8" tint="-0.249977111117893"/>
      </right>
      <top style="medium">
        <color theme="8" tint="-0.249977111117893"/>
      </top>
      <bottom style="thin">
        <color auto="1"/>
      </bottom>
      <diagonal/>
    </border>
    <border>
      <left/>
      <right/>
      <top style="medium">
        <color theme="9" tint="-0.249977111117893"/>
      </top>
      <bottom style="thin">
        <color theme="9" tint="-0.249977111117893"/>
      </bottom>
      <diagonal/>
    </border>
    <border>
      <left/>
      <right/>
      <top style="thin">
        <color theme="9" tint="-0.249977111117893"/>
      </top>
      <bottom style="thin">
        <color theme="9" tint="-0.249977111117893"/>
      </bottom>
      <diagonal/>
    </border>
    <border>
      <left/>
      <right/>
      <top style="thin">
        <color theme="9" tint="-0.249977111117893"/>
      </top>
      <bottom style="medium">
        <color theme="9" tint="-0.249977111117893"/>
      </bottom>
      <diagonal/>
    </border>
    <border>
      <left style="medium">
        <color theme="9" tint="-0.249977111117893"/>
      </left>
      <right style="thin">
        <color theme="9" tint="-0.249977111117893"/>
      </right>
      <top style="medium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 style="thin">
        <color theme="9" tint="-0.249977111117893"/>
      </right>
      <top style="medium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 style="medium">
        <color theme="9" tint="-0.249977111117893"/>
      </right>
      <top style="medium">
        <color theme="9" tint="-0.249977111117893"/>
      </top>
      <bottom style="thin">
        <color theme="9" tint="-0.249977111117893"/>
      </bottom>
      <diagonal/>
    </border>
    <border>
      <left style="medium">
        <color theme="9" tint="-0.249977111117893"/>
      </left>
      <right style="thin">
        <color theme="9" tint="-0.249977111117893"/>
      </right>
      <top/>
      <bottom/>
      <diagonal/>
    </border>
    <border>
      <left style="thin">
        <color theme="9" tint="-0.249977111117893"/>
      </left>
      <right style="thin">
        <color theme="9" tint="-0.249977111117893"/>
      </right>
      <top/>
      <bottom/>
      <diagonal/>
    </border>
    <border>
      <left style="thin">
        <color theme="9" tint="-0.249977111117893"/>
      </left>
      <right style="medium">
        <color theme="9" tint="-0.249977111117893"/>
      </right>
      <top/>
      <bottom/>
      <diagonal/>
    </border>
    <border>
      <left style="medium">
        <color theme="9" tint="-0.249977111117893"/>
      </left>
      <right style="thin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 style="thin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 style="medium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 style="medium">
        <color theme="9" tint="-0.249977111117893"/>
      </left>
      <right style="thin">
        <color theme="9" tint="-0.249977111117893"/>
      </right>
      <top style="thin">
        <color theme="9" tint="-0.249977111117893"/>
      </top>
      <bottom style="medium">
        <color theme="9" tint="-0.249977111117893"/>
      </bottom>
      <diagonal/>
    </border>
    <border>
      <left style="thin">
        <color theme="9" tint="-0.249977111117893"/>
      </left>
      <right style="thin">
        <color theme="9" tint="-0.249977111117893"/>
      </right>
      <top style="thin">
        <color theme="9" tint="-0.249977111117893"/>
      </top>
      <bottom style="medium">
        <color theme="9" tint="-0.249977111117893"/>
      </bottom>
      <diagonal/>
    </border>
    <border>
      <left style="thin">
        <color theme="9" tint="-0.249977111117893"/>
      </left>
      <right style="medium">
        <color theme="9" tint="-0.249977111117893"/>
      </right>
      <top style="thin">
        <color theme="9" tint="-0.249977111117893"/>
      </top>
      <bottom style="medium">
        <color theme="9" tint="-0.249977111117893"/>
      </bottom>
      <diagonal/>
    </border>
    <border>
      <left style="thin">
        <color theme="9" tint="-0.249977111117893"/>
      </left>
      <right/>
      <top style="medium">
        <color theme="9" tint="-0.249977111117893"/>
      </top>
      <bottom style="thin">
        <color theme="9" tint="-0.249977111117893"/>
      </bottom>
      <diagonal/>
    </border>
    <border>
      <left/>
      <right style="thin">
        <color theme="9" tint="-0.249977111117893"/>
      </right>
      <top style="medium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/>
      <top/>
      <bottom/>
      <diagonal/>
    </border>
    <border>
      <left/>
      <right style="thin">
        <color theme="9" tint="-0.249977111117893"/>
      </right>
      <top/>
      <bottom/>
      <diagonal/>
    </border>
    <border>
      <left style="thin">
        <color theme="9" tint="-0.249977111117893"/>
      </left>
      <right/>
      <top style="thin">
        <color theme="9" tint="-0.249977111117893"/>
      </top>
      <bottom style="thin">
        <color theme="9" tint="-0.249977111117893"/>
      </bottom>
      <diagonal/>
    </border>
    <border>
      <left/>
      <right style="thin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/>
      <top style="thin">
        <color theme="9" tint="-0.249977111117893"/>
      </top>
      <bottom style="medium">
        <color theme="9" tint="-0.249977111117893"/>
      </bottom>
      <diagonal/>
    </border>
    <border>
      <left/>
      <right style="thin">
        <color theme="9" tint="-0.249977111117893"/>
      </right>
      <top style="thin">
        <color theme="9" tint="-0.249977111117893"/>
      </top>
      <bottom style="medium">
        <color theme="9" tint="-0.249977111117893"/>
      </bottom>
      <diagonal/>
    </border>
    <border>
      <left/>
      <right style="medium">
        <color theme="9" tint="-0.249977111117893"/>
      </right>
      <top style="medium">
        <color theme="9" tint="-0.249977111117893"/>
      </top>
      <bottom style="thin">
        <color theme="9" tint="-0.249977111117893"/>
      </bottom>
      <diagonal/>
    </border>
    <border>
      <left/>
      <right style="medium">
        <color theme="9" tint="-0.249977111117893"/>
      </right>
      <top/>
      <bottom/>
      <diagonal/>
    </border>
    <border>
      <left/>
      <right style="medium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/>
      <right style="medium">
        <color theme="9" tint="-0.249977111117893"/>
      </right>
      <top style="thin">
        <color theme="9" tint="-0.249977111117893"/>
      </top>
      <bottom style="medium">
        <color theme="9" tint="-0.249977111117893"/>
      </bottom>
      <diagonal/>
    </border>
    <border>
      <left style="medium">
        <color theme="9" tint="-0.249977111117893"/>
      </left>
      <right/>
      <top style="medium">
        <color theme="9" tint="-0.249977111117893"/>
      </top>
      <bottom style="medium">
        <color theme="9" tint="-0.249977111117893"/>
      </bottom>
      <diagonal/>
    </border>
    <border>
      <left/>
      <right/>
      <top style="medium">
        <color theme="9" tint="-0.249977111117893"/>
      </top>
      <bottom style="medium">
        <color theme="9" tint="-0.249977111117893"/>
      </bottom>
      <diagonal/>
    </border>
    <border>
      <left/>
      <right style="medium">
        <color theme="9" tint="-0.249977111117893"/>
      </right>
      <top style="medium">
        <color theme="9" tint="-0.249977111117893"/>
      </top>
      <bottom style="medium">
        <color theme="9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/>
      <bottom style="medium">
        <color theme="8" tint="-0.249977111117893"/>
      </bottom>
      <diagonal/>
    </border>
    <border>
      <left/>
      <right/>
      <top style="medium">
        <color theme="7" tint="-0.249977111117893"/>
      </top>
      <bottom style="thin">
        <color theme="7" tint="-0.249977111117893"/>
      </bottom>
      <diagonal/>
    </border>
    <border>
      <left/>
      <right/>
      <top style="thin">
        <color theme="7" tint="-0.249977111117893"/>
      </top>
      <bottom style="thin">
        <color theme="7" tint="-0.249977111117893"/>
      </bottom>
      <diagonal/>
    </border>
    <border>
      <left/>
      <right/>
      <top style="thin">
        <color theme="7" tint="-0.249977111117893"/>
      </top>
      <bottom style="medium">
        <color theme="7" tint="-0.249977111117893"/>
      </bottom>
      <diagonal/>
    </border>
    <border>
      <left style="medium">
        <color theme="7" tint="-0.249977111117893"/>
      </left>
      <right style="thin">
        <color theme="7" tint="-0.249977111117893"/>
      </right>
      <top style="medium">
        <color theme="7" tint="-0.249977111117893"/>
      </top>
      <bottom style="thin">
        <color theme="7" tint="-0.249977111117893"/>
      </bottom>
      <diagonal/>
    </border>
    <border>
      <left style="medium">
        <color theme="7" tint="-0.249977111117893"/>
      </left>
      <right style="thin">
        <color theme="7" tint="-0.249977111117893"/>
      </right>
      <top/>
      <bottom/>
      <diagonal/>
    </border>
    <border>
      <left style="medium">
        <color theme="7" tint="-0.249977111117893"/>
      </left>
      <right style="thin">
        <color theme="7" tint="-0.249977111117893"/>
      </right>
      <top style="thin">
        <color theme="7" tint="-0.249977111117893"/>
      </top>
      <bottom style="thin">
        <color theme="7" tint="-0.249977111117893"/>
      </bottom>
      <diagonal/>
    </border>
    <border>
      <left style="medium">
        <color theme="7" tint="-0.249977111117893"/>
      </left>
      <right style="thin">
        <color theme="7" tint="-0.249977111117893"/>
      </right>
      <top style="thin">
        <color theme="7" tint="-0.249977111117893"/>
      </top>
      <bottom style="medium">
        <color theme="7" tint="-0.249977111117893"/>
      </bottom>
      <diagonal/>
    </border>
    <border>
      <left/>
      <right style="thin">
        <color theme="7" tint="-0.249977111117893"/>
      </right>
      <top style="medium">
        <color theme="7" tint="-0.249977111117893"/>
      </top>
      <bottom style="thin">
        <color theme="7" tint="-0.249977111117893"/>
      </bottom>
      <diagonal/>
    </border>
    <border>
      <left/>
      <right style="thin">
        <color theme="7" tint="-0.249977111117893"/>
      </right>
      <top/>
      <bottom/>
      <diagonal/>
    </border>
    <border>
      <left/>
      <right style="thin">
        <color theme="7" tint="-0.249977111117893"/>
      </right>
      <top style="thin">
        <color theme="7" tint="-0.249977111117893"/>
      </top>
      <bottom style="thin">
        <color theme="7" tint="-0.249977111117893"/>
      </bottom>
      <diagonal/>
    </border>
    <border>
      <left/>
      <right style="thin">
        <color theme="7" tint="-0.249977111117893"/>
      </right>
      <top style="thin">
        <color theme="7" tint="-0.249977111117893"/>
      </top>
      <bottom style="medium">
        <color theme="7" tint="-0.249977111117893"/>
      </bottom>
      <diagonal/>
    </border>
    <border>
      <left/>
      <right style="medium">
        <color theme="7" tint="-0.249977111117893"/>
      </right>
      <top style="medium">
        <color theme="7" tint="-0.249977111117893"/>
      </top>
      <bottom style="thin">
        <color theme="7" tint="-0.249977111117893"/>
      </bottom>
      <diagonal/>
    </border>
    <border>
      <left/>
      <right style="medium">
        <color theme="7" tint="-0.249977111117893"/>
      </right>
      <top/>
      <bottom/>
      <diagonal/>
    </border>
    <border>
      <left/>
      <right style="medium">
        <color theme="7" tint="-0.249977111117893"/>
      </right>
      <top style="thin">
        <color theme="7" tint="-0.249977111117893"/>
      </top>
      <bottom style="thin">
        <color theme="7" tint="-0.249977111117893"/>
      </bottom>
      <diagonal/>
    </border>
    <border>
      <left/>
      <right style="medium">
        <color theme="7" tint="-0.249977111117893"/>
      </right>
      <top style="thin">
        <color theme="7" tint="-0.249977111117893"/>
      </top>
      <bottom style="medium">
        <color theme="7" tint="-0.249977111117893"/>
      </bottom>
      <diagonal/>
    </border>
    <border>
      <left style="thin">
        <color theme="7" tint="-0.249977111117893"/>
      </left>
      <right style="thin">
        <color theme="7" tint="-0.249977111117893"/>
      </right>
      <top style="medium">
        <color theme="7" tint="-0.249977111117893"/>
      </top>
      <bottom style="thin">
        <color theme="7" tint="-0.249977111117893"/>
      </bottom>
      <diagonal/>
    </border>
    <border>
      <left style="thin">
        <color theme="7" tint="-0.249977111117893"/>
      </left>
      <right style="thin">
        <color theme="7" tint="-0.249977111117893"/>
      </right>
      <top/>
      <bottom/>
      <diagonal/>
    </border>
    <border>
      <left style="thin">
        <color theme="7" tint="-0.249977111117893"/>
      </left>
      <right style="thin">
        <color theme="7" tint="-0.249977111117893"/>
      </right>
      <top style="thin">
        <color theme="7" tint="-0.249977111117893"/>
      </top>
      <bottom style="thin">
        <color theme="7" tint="-0.249977111117893"/>
      </bottom>
      <diagonal/>
    </border>
    <border>
      <left style="thin">
        <color theme="7" tint="-0.249977111117893"/>
      </left>
      <right style="thin">
        <color theme="7" tint="-0.249977111117893"/>
      </right>
      <top style="thin">
        <color theme="7" tint="-0.249977111117893"/>
      </top>
      <bottom style="medium">
        <color theme="7" tint="-0.249977111117893"/>
      </bottom>
      <diagonal/>
    </border>
    <border>
      <left/>
      <right/>
      <top/>
      <bottom style="medium">
        <color theme="7" tint="-0.249977111117893"/>
      </bottom>
      <diagonal/>
    </border>
    <border>
      <left style="medium">
        <color theme="7" tint="-0.249977111117893"/>
      </left>
      <right/>
      <top style="medium">
        <color theme="7" tint="-0.249977111117893"/>
      </top>
      <bottom style="medium">
        <color theme="7" tint="-0.249977111117893"/>
      </bottom>
      <diagonal/>
    </border>
    <border>
      <left/>
      <right/>
      <top style="medium">
        <color theme="7" tint="-0.249977111117893"/>
      </top>
      <bottom style="medium">
        <color theme="7" tint="-0.249977111117893"/>
      </bottom>
      <diagonal/>
    </border>
    <border>
      <left/>
      <right style="medium">
        <color theme="7" tint="-0.249977111117893"/>
      </right>
      <top style="medium">
        <color theme="7" tint="-0.249977111117893"/>
      </top>
      <bottom style="medium">
        <color theme="7" tint="-0.249977111117893"/>
      </bottom>
      <diagonal/>
    </border>
    <border>
      <left style="medium">
        <color theme="7" tint="-0.249977111117893"/>
      </left>
      <right style="thin">
        <color theme="7" tint="-0.249977111117893"/>
      </right>
      <top/>
      <bottom style="medium">
        <color theme="7" tint="-0.249977111117893"/>
      </bottom>
      <diagonal/>
    </border>
    <border>
      <left/>
      <right style="thin">
        <color theme="7" tint="-0.249977111117893"/>
      </right>
      <top/>
      <bottom style="medium">
        <color theme="7" tint="-0.249977111117893"/>
      </bottom>
      <diagonal/>
    </border>
    <border>
      <left style="thin">
        <color theme="7" tint="-0.249977111117893"/>
      </left>
      <right style="thin">
        <color theme="7" tint="-0.249977111117893"/>
      </right>
      <top/>
      <bottom style="medium">
        <color theme="7" tint="-0.249977111117893"/>
      </bottom>
      <diagonal/>
    </border>
    <border>
      <left/>
      <right style="medium">
        <color theme="7" tint="-0.249977111117893"/>
      </right>
      <top/>
      <bottom style="medium">
        <color theme="7" tint="-0.249977111117893"/>
      </bottom>
      <diagonal/>
    </border>
    <border>
      <left style="thin">
        <color theme="8" tint="-0.249977111117893"/>
      </left>
      <right/>
      <top/>
      <bottom/>
      <diagonal/>
    </border>
    <border>
      <left/>
      <right style="thin">
        <color theme="8" tint="-0.249977111117893"/>
      </right>
      <top/>
      <bottom style="medium">
        <color theme="8" tint="-0.249977111117893"/>
      </bottom>
      <diagonal/>
    </border>
    <border>
      <left/>
      <right style="thin">
        <color theme="8" tint="-0.24994659260841701"/>
      </right>
      <top style="medium">
        <color theme="8" tint="-0.249977111117893"/>
      </top>
      <bottom style="thin">
        <color theme="8" tint="-0.249977111117893"/>
      </bottom>
      <diagonal/>
    </border>
    <border>
      <left style="thin">
        <color theme="8" tint="-0.24994659260841701"/>
      </left>
      <right/>
      <top style="medium">
        <color theme="8" tint="-0.249977111117893"/>
      </top>
      <bottom style="thin">
        <color theme="8" tint="-0.249977111117893"/>
      </bottom>
      <diagonal/>
    </border>
    <border>
      <left style="thin">
        <color theme="8" tint="-0.249977111117893"/>
      </left>
      <right/>
      <top style="medium">
        <color theme="8" tint="-0.249977111117893"/>
      </top>
      <bottom style="thin">
        <color auto="1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6" fillId="0" borderId="0" applyNumberFormat="0" applyFill="0" applyBorder="0" applyAlignment="0" applyProtection="0"/>
  </cellStyleXfs>
  <cellXfs count="297">
    <xf numFmtId="0" fontId="0" fillId="0" borderId="0" xfId="0"/>
    <xf numFmtId="0" fontId="0" fillId="2" borderId="0" xfId="0" applyFill="1"/>
    <xf numFmtId="0" fontId="4" fillId="2" borderId="0" xfId="0" applyFont="1" applyFill="1" applyAlignment="1">
      <alignment vertical="center"/>
    </xf>
    <xf numFmtId="0" fontId="4" fillId="2" borderId="0" xfId="0" applyFont="1" applyFill="1" applyAlignment="1">
      <alignment vertical="center" wrapText="1"/>
    </xf>
    <xf numFmtId="166" fontId="0" fillId="2" borderId="0" xfId="0" applyNumberFormat="1" applyFill="1"/>
    <xf numFmtId="0" fontId="0" fillId="2" borderId="0" xfId="0" applyFill="1" applyAlignment="1">
      <alignment vertical="center"/>
    </xf>
    <xf numFmtId="166" fontId="4" fillId="2" borderId="0" xfId="0" applyNumberFormat="1" applyFont="1" applyFill="1" applyBorder="1" applyAlignment="1">
      <alignment vertical="center"/>
    </xf>
    <xf numFmtId="164" fontId="4" fillId="2" borderId="7" xfId="1" applyNumberFormat="1" applyFont="1" applyFill="1" applyBorder="1" applyAlignment="1">
      <alignment vertical="center"/>
    </xf>
    <xf numFmtId="0" fontId="8" fillId="2" borderId="0" xfId="0" applyFont="1" applyFill="1" applyAlignment="1">
      <alignment vertical="center"/>
    </xf>
    <xf numFmtId="0" fontId="3" fillId="3" borderId="6" xfId="0" applyFont="1" applyFill="1" applyBorder="1" applyAlignment="1">
      <alignment vertical="center"/>
    </xf>
    <xf numFmtId="164" fontId="3" fillId="3" borderId="4" xfId="1" applyNumberFormat="1" applyFont="1" applyFill="1" applyBorder="1" applyAlignment="1">
      <alignment horizontal="right" vertical="center" wrapText="1"/>
    </xf>
    <xf numFmtId="164" fontId="3" fillId="3" borderId="16" xfId="1" applyNumberFormat="1" applyFont="1" applyFill="1" applyBorder="1" applyAlignment="1">
      <alignment horizontal="right" vertical="center" wrapText="1"/>
    </xf>
    <xf numFmtId="0" fontId="3" fillId="3" borderId="17" xfId="0" applyFont="1" applyFill="1" applyBorder="1" applyAlignment="1">
      <alignment vertical="center"/>
    </xf>
    <xf numFmtId="0" fontId="3" fillId="3" borderId="18" xfId="0" applyFont="1" applyFill="1" applyBorder="1" applyAlignment="1">
      <alignment horizontal="center" vertical="center"/>
    </xf>
    <xf numFmtId="164" fontId="3" fillId="3" borderId="5" xfId="1" applyNumberFormat="1" applyFont="1" applyFill="1" applyBorder="1" applyAlignment="1">
      <alignment horizontal="right" vertical="center" wrapText="1"/>
    </xf>
    <xf numFmtId="0" fontId="3" fillId="3" borderId="10" xfId="0" applyFont="1" applyFill="1" applyBorder="1" applyAlignment="1">
      <alignment horizontal="center" vertical="center"/>
    </xf>
    <xf numFmtId="0" fontId="3" fillId="3" borderId="11" xfId="0" applyFont="1" applyFill="1" applyBorder="1" applyAlignment="1">
      <alignment horizontal="right" vertical="center" wrapText="1"/>
    </xf>
    <xf numFmtId="0" fontId="3" fillId="3" borderId="12" xfId="0" applyFont="1" applyFill="1" applyBorder="1" applyAlignment="1">
      <alignment horizontal="right" vertical="center" wrapText="1"/>
    </xf>
    <xf numFmtId="166" fontId="3" fillId="3" borderId="15" xfId="0" applyNumberFormat="1" applyFont="1" applyFill="1" applyBorder="1" applyAlignment="1">
      <alignment horizontal="right" vertical="center" wrapText="1"/>
    </xf>
    <xf numFmtId="0" fontId="3" fillId="2" borderId="23" xfId="0" applyFont="1" applyFill="1" applyBorder="1" applyAlignment="1">
      <alignment horizontal="center" vertical="center"/>
    </xf>
    <xf numFmtId="166" fontId="4" fillId="2" borderId="24" xfId="0" applyNumberFormat="1" applyFont="1" applyFill="1" applyBorder="1" applyAlignment="1">
      <alignment vertical="center"/>
    </xf>
    <xf numFmtId="164" fontId="4" fillId="2" borderId="25" xfId="1" applyNumberFormat="1" applyFont="1" applyFill="1" applyBorder="1" applyAlignment="1">
      <alignment vertical="center"/>
    </xf>
    <xf numFmtId="164" fontId="4" fillId="2" borderId="27" xfId="1" applyNumberFormat="1" applyFont="1" applyFill="1" applyBorder="1" applyAlignment="1">
      <alignment vertical="center"/>
    </xf>
    <xf numFmtId="0" fontId="3" fillId="2" borderId="28" xfId="0" applyFont="1" applyFill="1" applyBorder="1" applyAlignment="1">
      <alignment horizontal="center" vertical="center"/>
    </xf>
    <xf numFmtId="166" fontId="4" fillId="2" borderId="29" xfId="0" applyNumberFormat="1" applyFont="1" applyFill="1" applyBorder="1" applyAlignment="1">
      <alignment vertical="center"/>
    </xf>
    <xf numFmtId="164" fontId="4" fillId="2" borderId="30" xfId="1" applyNumberFormat="1" applyFont="1" applyFill="1" applyBorder="1" applyAlignment="1">
      <alignment vertical="center"/>
    </xf>
    <xf numFmtId="2" fontId="4" fillId="2" borderId="24" xfId="0" applyNumberFormat="1" applyFont="1" applyFill="1" applyBorder="1" applyAlignment="1">
      <alignment vertical="center"/>
    </xf>
    <xf numFmtId="0" fontId="3" fillId="2" borderId="32" xfId="0" applyFont="1" applyFill="1" applyBorder="1" applyAlignment="1">
      <alignment horizontal="center" vertical="center"/>
    </xf>
    <xf numFmtId="0" fontId="3" fillId="2" borderId="33" xfId="0" applyFont="1" applyFill="1" applyBorder="1" applyAlignment="1">
      <alignment horizontal="center" vertical="center"/>
    </xf>
    <xf numFmtId="164" fontId="4" fillId="2" borderId="31" xfId="1" applyNumberFormat="1" applyFont="1" applyFill="1" applyBorder="1" applyAlignment="1">
      <alignment vertical="center"/>
    </xf>
    <xf numFmtId="0" fontId="12" fillId="6" borderId="2" xfId="0" applyFont="1" applyFill="1" applyBorder="1" applyAlignment="1">
      <alignment horizontal="center"/>
    </xf>
    <xf numFmtId="0" fontId="13" fillId="6" borderId="2" xfId="0" applyFont="1" applyFill="1" applyBorder="1"/>
    <xf numFmtId="0" fontId="12" fillId="6" borderId="2" xfId="0" applyFont="1" applyFill="1" applyBorder="1" applyAlignment="1">
      <alignment horizontal="center" vertical="center"/>
    </xf>
    <xf numFmtId="0" fontId="14" fillId="6" borderId="2" xfId="2" applyFont="1" applyFill="1" applyBorder="1" applyAlignment="1">
      <alignment horizontal="center" vertical="center"/>
    </xf>
    <xf numFmtId="0" fontId="15" fillId="6" borderId="2" xfId="0" applyFont="1" applyFill="1" applyBorder="1"/>
    <xf numFmtId="164" fontId="4" fillId="2" borderId="38" xfId="1" applyNumberFormat="1" applyFont="1" applyFill="1" applyBorder="1" applyAlignment="1">
      <alignment vertical="center"/>
    </xf>
    <xf numFmtId="164" fontId="4" fillId="2" borderId="40" xfId="1" applyNumberFormat="1" applyFont="1" applyFill="1" applyBorder="1" applyAlignment="1">
      <alignment vertical="center"/>
    </xf>
    <xf numFmtId="166" fontId="4" fillId="2" borderId="49" xfId="0" applyNumberFormat="1" applyFont="1" applyFill="1" applyBorder="1" applyAlignment="1">
      <alignment vertical="center"/>
    </xf>
    <xf numFmtId="0" fontId="16" fillId="6" borderId="43" xfId="0" applyFont="1" applyFill="1" applyBorder="1" applyAlignment="1">
      <alignment horizontal="center" vertical="center" wrapText="1"/>
    </xf>
    <xf numFmtId="0" fontId="16" fillId="6" borderId="11" xfId="0" applyFont="1" applyFill="1" applyBorder="1" applyAlignment="1">
      <alignment vertical="center" wrapText="1"/>
    </xf>
    <xf numFmtId="0" fontId="16" fillId="6" borderId="48" xfId="0" applyFont="1" applyFill="1" applyBorder="1" applyAlignment="1">
      <alignment vertical="center" wrapText="1"/>
    </xf>
    <xf numFmtId="0" fontId="16" fillId="6" borderId="12" xfId="0" applyFont="1" applyFill="1" applyBorder="1" applyAlignment="1">
      <alignment horizontal="right" vertical="center" wrapText="1"/>
    </xf>
    <xf numFmtId="0" fontId="16" fillId="2" borderId="19" xfId="0" applyFont="1" applyFill="1" applyBorder="1" applyAlignment="1">
      <alignment horizontal="center" vertical="center"/>
    </xf>
    <xf numFmtId="0" fontId="16" fillId="6" borderId="44" xfId="0" applyFont="1" applyFill="1" applyBorder="1" applyAlignment="1">
      <alignment horizontal="center" vertical="center" wrapText="1"/>
    </xf>
    <xf numFmtId="0" fontId="16" fillId="2" borderId="44" xfId="0" applyFont="1" applyFill="1" applyBorder="1" applyAlignment="1">
      <alignment horizontal="center" vertical="center" wrapText="1"/>
    </xf>
    <xf numFmtId="0" fontId="16" fillId="6" borderId="45" xfId="0" applyFont="1" applyFill="1" applyBorder="1" applyAlignment="1">
      <alignment horizontal="center" vertical="center" wrapText="1"/>
    </xf>
    <xf numFmtId="166" fontId="16" fillId="6" borderId="1" xfId="0" applyNumberFormat="1" applyFont="1" applyFill="1" applyBorder="1" applyAlignment="1">
      <alignment vertical="center" wrapText="1"/>
    </xf>
    <xf numFmtId="166" fontId="16" fillId="6" borderId="50" xfId="0" applyNumberFormat="1" applyFont="1" applyFill="1" applyBorder="1" applyAlignment="1">
      <alignment vertical="center" wrapText="1"/>
    </xf>
    <xf numFmtId="164" fontId="16" fillId="2" borderId="1" xfId="1" applyNumberFormat="1" applyFont="1" applyFill="1" applyBorder="1" applyAlignment="1">
      <alignment vertical="center" wrapText="1"/>
    </xf>
    <xf numFmtId="0" fontId="16" fillId="6" borderId="42" xfId="0" applyFont="1" applyFill="1" applyBorder="1" applyAlignment="1">
      <alignment vertical="center" wrapText="1"/>
    </xf>
    <xf numFmtId="164" fontId="16" fillId="6" borderId="42" xfId="1" applyNumberFormat="1" applyFont="1" applyFill="1" applyBorder="1" applyAlignment="1">
      <alignment vertical="center" wrapText="1"/>
    </xf>
    <xf numFmtId="0" fontId="16" fillId="6" borderId="51" xfId="0" applyFont="1" applyFill="1" applyBorder="1" applyAlignment="1">
      <alignment vertical="center" wrapText="1"/>
    </xf>
    <xf numFmtId="0" fontId="16" fillId="6" borderId="47" xfId="0" applyFont="1" applyFill="1" applyBorder="1" applyAlignment="1">
      <alignment vertical="center" wrapText="1"/>
    </xf>
    <xf numFmtId="0" fontId="16" fillId="6" borderId="23" xfId="0" applyFont="1" applyFill="1" applyBorder="1" applyAlignment="1">
      <alignment horizontal="center" vertical="center" wrapText="1"/>
    </xf>
    <xf numFmtId="166" fontId="16" fillId="6" borderId="24" xfId="0" applyNumberFormat="1" applyFont="1" applyFill="1" applyBorder="1" applyAlignment="1">
      <alignment vertical="center" wrapText="1"/>
    </xf>
    <xf numFmtId="166" fontId="16" fillId="6" borderId="52" xfId="0" applyNumberFormat="1" applyFont="1" applyFill="1" applyBorder="1" applyAlignment="1">
      <alignment vertical="center" wrapText="1"/>
    </xf>
    <xf numFmtId="0" fontId="16" fillId="6" borderId="27" xfId="0" applyFont="1" applyFill="1" applyBorder="1" applyAlignment="1">
      <alignment vertical="center" wrapText="1"/>
    </xf>
    <xf numFmtId="0" fontId="16" fillId="2" borderId="19" xfId="0" applyFont="1" applyFill="1" applyBorder="1" applyAlignment="1">
      <alignment horizontal="center" vertical="center" wrapText="1"/>
    </xf>
    <xf numFmtId="164" fontId="16" fillId="2" borderId="0" xfId="1" applyNumberFormat="1" applyFont="1" applyFill="1" applyBorder="1" applyAlignment="1">
      <alignment vertical="center" wrapText="1"/>
    </xf>
    <xf numFmtId="166" fontId="16" fillId="2" borderId="49" xfId="0" applyNumberFormat="1" applyFont="1" applyFill="1" applyBorder="1" applyAlignment="1">
      <alignment vertical="center" wrapText="1"/>
    </xf>
    <xf numFmtId="0" fontId="16" fillId="2" borderId="7" xfId="0" applyFont="1" applyFill="1" applyBorder="1" applyAlignment="1">
      <alignment vertical="center" wrapText="1"/>
    </xf>
    <xf numFmtId="0" fontId="16" fillId="6" borderId="28" xfId="0" applyFont="1" applyFill="1" applyBorder="1" applyAlignment="1">
      <alignment horizontal="center" vertical="center" wrapText="1"/>
    </xf>
    <xf numFmtId="0" fontId="16" fillId="6" borderId="29" xfId="0" applyFont="1" applyFill="1" applyBorder="1" applyAlignment="1">
      <alignment vertical="center" wrapText="1"/>
    </xf>
    <xf numFmtId="164" fontId="16" fillId="6" borderId="29" xfId="1" applyNumberFormat="1" applyFont="1" applyFill="1" applyBorder="1" applyAlignment="1">
      <alignment vertical="center" wrapText="1"/>
    </xf>
    <xf numFmtId="0" fontId="16" fillId="6" borderId="53" xfId="0" applyFont="1" applyFill="1" applyBorder="1" applyAlignment="1">
      <alignment vertical="center" wrapText="1"/>
    </xf>
    <xf numFmtId="0" fontId="16" fillId="6" borderId="31" xfId="0" applyFont="1" applyFill="1" applyBorder="1" applyAlignment="1">
      <alignment vertical="center" wrapText="1"/>
    </xf>
    <xf numFmtId="0" fontId="16" fillId="6" borderId="41" xfId="0" applyFont="1" applyFill="1" applyBorder="1" applyAlignment="1">
      <alignment vertical="center" wrapText="1"/>
    </xf>
    <xf numFmtId="0" fontId="16" fillId="6" borderId="54" xfId="0" applyFont="1" applyFill="1" applyBorder="1" applyAlignment="1">
      <alignment horizontal="center" vertical="center" wrapText="1"/>
    </xf>
    <xf numFmtId="0" fontId="16" fillId="6" borderId="55" xfId="0" applyFont="1" applyFill="1" applyBorder="1" applyAlignment="1">
      <alignment vertical="center" wrapText="1"/>
    </xf>
    <xf numFmtId="166" fontId="4" fillId="2" borderId="3" xfId="0" applyNumberFormat="1" applyFont="1" applyFill="1" applyBorder="1" applyAlignment="1">
      <alignment vertical="center"/>
    </xf>
    <xf numFmtId="166" fontId="16" fillId="6" borderId="56" xfId="0" applyNumberFormat="1" applyFont="1" applyFill="1" applyBorder="1" applyAlignment="1">
      <alignment vertical="center" wrapText="1"/>
    </xf>
    <xf numFmtId="164" fontId="16" fillId="2" borderId="56" xfId="1" applyNumberFormat="1" applyFont="1" applyFill="1" applyBorder="1" applyAlignment="1">
      <alignment vertical="center" wrapText="1"/>
    </xf>
    <xf numFmtId="164" fontId="16" fillId="6" borderId="57" xfId="1" applyNumberFormat="1" applyFont="1" applyFill="1" applyBorder="1" applyAlignment="1">
      <alignment vertical="center" wrapText="1"/>
    </xf>
    <xf numFmtId="0" fontId="16" fillId="6" borderId="58" xfId="0" applyFont="1" applyFill="1" applyBorder="1" applyAlignment="1">
      <alignment vertical="center" wrapText="1"/>
    </xf>
    <xf numFmtId="164" fontId="16" fillId="2" borderId="50" xfId="1" applyNumberFormat="1" applyFont="1" applyFill="1" applyBorder="1" applyAlignment="1">
      <alignment vertical="center" wrapText="1"/>
    </xf>
    <xf numFmtId="164" fontId="16" fillId="6" borderId="51" xfId="1" applyNumberFormat="1" applyFont="1" applyFill="1" applyBorder="1" applyAlignment="1">
      <alignment vertical="center" wrapText="1"/>
    </xf>
    <xf numFmtId="0" fontId="16" fillId="6" borderId="59" xfId="0" applyFont="1" applyFill="1" applyBorder="1" applyAlignment="1">
      <alignment horizontal="right" vertical="center" wrapText="1"/>
    </xf>
    <xf numFmtId="164" fontId="16" fillId="6" borderId="46" xfId="1" applyNumberFormat="1" applyFont="1" applyFill="1" applyBorder="1" applyAlignment="1">
      <alignment vertical="center" wrapText="1"/>
    </xf>
    <xf numFmtId="164" fontId="16" fillId="2" borderId="46" xfId="1" applyNumberFormat="1" applyFont="1" applyFill="1" applyBorder="1" applyAlignment="1">
      <alignment vertical="center" wrapText="1"/>
    </xf>
    <xf numFmtId="0" fontId="16" fillId="6" borderId="58" xfId="0" applyFont="1" applyFill="1" applyBorder="1" applyAlignment="1">
      <alignment horizontal="right" vertical="center" wrapText="1"/>
    </xf>
    <xf numFmtId="164" fontId="4" fillId="2" borderId="49" xfId="1" applyNumberFormat="1" applyFont="1" applyFill="1" applyBorder="1" applyAlignment="1">
      <alignment vertical="center"/>
    </xf>
    <xf numFmtId="164" fontId="16" fillId="6" borderId="50" xfId="1" applyNumberFormat="1" applyFont="1" applyFill="1" applyBorder="1" applyAlignment="1">
      <alignment vertical="center" wrapText="1"/>
    </xf>
    <xf numFmtId="165" fontId="4" fillId="2" borderId="0" xfId="0" applyNumberFormat="1" applyFont="1" applyFill="1" applyBorder="1" applyAlignment="1">
      <alignment vertical="center"/>
    </xf>
    <xf numFmtId="165" fontId="4" fillId="2" borderId="3" xfId="0" applyNumberFormat="1" applyFont="1" applyFill="1" applyBorder="1" applyAlignment="1">
      <alignment vertical="center"/>
    </xf>
    <xf numFmtId="165" fontId="4" fillId="2" borderId="49" xfId="0" applyNumberFormat="1" applyFont="1" applyFill="1" applyBorder="1" applyAlignment="1">
      <alignment vertical="center"/>
    </xf>
    <xf numFmtId="165" fontId="16" fillId="6" borderId="24" xfId="0" applyNumberFormat="1" applyFont="1" applyFill="1" applyBorder="1" applyAlignment="1">
      <alignment vertical="center" wrapText="1"/>
    </xf>
    <xf numFmtId="0" fontId="18" fillId="5" borderId="60" xfId="0" applyFont="1" applyFill="1" applyBorder="1" applyAlignment="1">
      <alignment vertical="center" wrapText="1"/>
    </xf>
    <xf numFmtId="166" fontId="18" fillId="5" borderId="61" xfId="0" applyNumberFormat="1" applyFont="1" applyFill="1" applyBorder="1" applyAlignment="1">
      <alignment vertical="center" wrapText="1"/>
    </xf>
    <xf numFmtId="164" fontId="18" fillId="2" borderId="0" xfId="1" applyNumberFormat="1" applyFont="1" applyFill="1" applyBorder="1" applyAlignment="1">
      <alignment vertical="center" wrapText="1"/>
    </xf>
    <xf numFmtId="164" fontId="18" fillId="5" borderId="62" xfId="1" applyNumberFormat="1" applyFont="1" applyFill="1" applyBorder="1" applyAlignment="1">
      <alignment vertical="center" wrapText="1"/>
    </xf>
    <xf numFmtId="0" fontId="18" fillId="5" borderId="63" xfId="0" applyFont="1" applyFill="1" applyBorder="1" applyAlignment="1">
      <alignment horizontal="center" vertical="center" wrapText="1"/>
    </xf>
    <xf numFmtId="0" fontId="18" fillId="5" borderId="64" xfId="0" applyFont="1" applyFill="1" applyBorder="1" applyAlignment="1">
      <alignment vertical="center" wrapText="1"/>
    </xf>
    <xf numFmtId="0" fontId="18" fillId="5" borderId="65" xfId="0" applyFont="1" applyFill="1" applyBorder="1" applyAlignment="1">
      <alignment horizontal="right" vertical="center" wrapText="1"/>
    </xf>
    <xf numFmtId="0" fontId="3" fillId="2" borderId="66" xfId="0" applyFont="1" applyFill="1" applyBorder="1" applyAlignment="1">
      <alignment horizontal="center" vertical="center"/>
    </xf>
    <xf numFmtId="166" fontId="4" fillId="2" borderId="67" xfId="0" applyNumberFormat="1" applyFont="1" applyFill="1" applyBorder="1" applyAlignment="1">
      <alignment vertical="center"/>
    </xf>
    <xf numFmtId="164" fontId="4" fillId="2" borderId="68" xfId="1" applyNumberFormat="1" applyFont="1" applyFill="1" applyBorder="1" applyAlignment="1">
      <alignment vertical="center"/>
    </xf>
    <xf numFmtId="0" fontId="18" fillId="5" borderId="69" xfId="0" applyFont="1" applyFill="1" applyBorder="1" applyAlignment="1">
      <alignment horizontal="center" vertical="center" wrapText="1"/>
    </xf>
    <xf numFmtId="166" fontId="18" fillId="5" borderId="70" xfId="0" applyNumberFormat="1" applyFont="1" applyFill="1" applyBorder="1" applyAlignment="1">
      <alignment vertical="center" wrapText="1"/>
    </xf>
    <xf numFmtId="0" fontId="18" fillId="5" borderId="71" xfId="0" applyFont="1" applyFill="1" applyBorder="1" applyAlignment="1">
      <alignment vertical="center" wrapText="1"/>
    </xf>
    <xf numFmtId="0" fontId="18" fillId="2" borderId="66" xfId="0" applyFont="1" applyFill="1" applyBorder="1" applyAlignment="1">
      <alignment horizontal="center" vertical="center" wrapText="1"/>
    </xf>
    <xf numFmtId="164" fontId="18" fillId="2" borderId="67" xfId="1" applyNumberFormat="1" applyFont="1" applyFill="1" applyBorder="1" applyAlignment="1">
      <alignment vertical="center" wrapText="1"/>
    </xf>
    <xf numFmtId="0" fontId="18" fillId="2" borderId="68" xfId="0" applyFont="1" applyFill="1" applyBorder="1" applyAlignment="1">
      <alignment vertical="center" wrapText="1"/>
    </xf>
    <xf numFmtId="0" fontId="18" fillId="5" borderId="72" xfId="0" applyFont="1" applyFill="1" applyBorder="1" applyAlignment="1">
      <alignment horizontal="center" vertical="center" wrapText="1"/>
    </xf>
    <xf numFmtId="0" fontId="18" fillId="5" borderId="73" xfId="0" applyFont="1" applyFill="1" applyBorder="1" applyAlignment="1">
      <alignment vertical="center" wrapText="1"/>
    </xf>
    <xf numFmtId="164" fontId="18" fillId="5" borderId="73" xfId="1" applyNumberFormat="1" applyFont="1" applyFill="1" applyBorder="1" applyAlignment="1">
      <alignment vertical="center" wrapText="1"/>
    </xf>
    <xf numFmtId="0" fontId="18" fillId="5" borderId="74" xfId="0" applyFont="1" applyFill="1" applyBorder="1" applyAlignment="1">
      <alignment vertical="center" wrapText="1"/>
    </xf>
    <xf numFmtId="0" fontId="18" fillId="5" borderId="75" xfId="0" applyFont="1" applyFill="1" applyBorder="1" applyAlignment="1">
      <alignment vertical="center" wrapText="1"/>
    </xf>
    <xf numFmtId="0" fontId="18" fillId="5" borderId="76" xfId="0" applyFont="1" applyFill="1" applyBorder="1" applyAlignment="1">
      <alignment vertical="center" wrapText="1"/>
    </xf>
    <xf numFmtId="166" fontId="4" fillId="2" borderId="77" xfId="0" applyNumberFormat="1" applyFont="1" applyFill="1" applyBorder="1" applyAlignment="1">
      <alignment vertical="center"/>
    </xf>
    <xf numFmtId="166" fontId="4" fillId="2" borderId="78" xfId="0" applyNumberFormat="1" applyFont="1" applyFill="1" applyBorder="1" applyAlignment="1">
      <alignment vertical="center"/>
    </xf>
    <xf numFmtId="166" fontId="18" fillId="5" borderId="79" xfId="0" applyNumberFormat="1" applyFont="1" applyFill="1" applyBorder="1" applyAlignment="1">
      <alignment vertical="center" wrapText="1"/>
    </xf>
    <xf numFmtId="166" fontId="18" fillId="5" borderId="80" xfId="0" applyNumberFormat="1" applyFont="1" applyFill="1" applyBorder="1" applyAlignment="1">
      <alignment vertical="center" wrapText="1"/>
    </xf>
    <xf numFmtId="164" fontId="18" fillId="2" borderId="77" xfId="1" applyNumberFormat="1" applyFont="1" applyFill="1" applyBorder="1" applyAlignment="1">
      <alignment vertical="center" wrapText="1"/>
    </xf>
    <xf numFmtId="164" fontId="18" fillId="2" borderId="78" xfId="1" applyNumberFormat="1" applyFont="1" applyFill="1" applyBorder="1" applyAlignment="1">
      <alignment vertical="center" wrapText="1"/>
    </xf>
    <xf numFmtId="0" fontId="18" fillId="5" borderId="81" xfId="0" applyFont="1" applyFill="1" applyBorder="1" applyAlignment="1">
      <alignment vertical="center" wrapText="1"/>
    </xf>
    <xf numFmtId="164" fontId="18" fillId="5" borderId="82" xfId="1" applyNumberFormat="1" applyFont="1" applyFill="1" applyBorder="1" applyAlignment="1">
      <alignment vertical="center" wrapText="1"/>
    </xf>
    <xf numFmtId="0" fontId="18" fillId="5" borderId="83" xfId="0" applyFont="1" applyFill="1" applyBorder="1" applyAlignment="1">
      <alignment horizontal="right" vertical="center" wrapText="1"/>
    </xf>
    <xf numFmtId="164" fontId="4" fillId="2" borderId="84" xfId="1" applyNumberFormat="1" applyFont="1" applyFill="1" applyBorder="1" applyAlignment="1">
      <alignment vertical="center"/>
    </xf>
    <xf numFmtId="0" fontId="18" fillId="2" borderId="84" xfId="0" applyFont="1" applyFill="1" applyBorder="1" applyAlignment="1">
      <alignment vertical="center" wrapText="1"/>
    </xf>
    <xf numFmtId="0" fontId="18" fillId="5" borderId="86" xfId="0" applyFont="1" applyFill="1" applyBorder="1" applyAlignment="1">
      <alignment vertical="center" wrapText="1"/>
    </xf>
    <xf numFmtId="0" fontId="18" fillId="5" borderId="64" xfId="0" applyFont="1" applyFill="1" applyBorder="1" applyAlignment="1">
      <alignment horizontal="right" vertical="center" wrapText="1"/>
    </xf>
    <xf numFmtId="164" fontId="4" fillId="2" borderId="67" xfId="1" applyNumberFormat="1" applyFont="1" applyFill="1" applyBorder="1" applyAlignment="1">
      <alignment vertical="center"/>
    </xf>
    <xf numFmtId="0" fontId="18" fillId="2" borderId="67" xfId="0" applyFont="1" applyFill="1" applyBorder="1" applyAlignment="1">
      <alignment vertical="center" wrapText="1"/>
    </xf>
    <xf numFmtId="164" fontId="18" fillId="5" borderId="70" xfId="1" applyNumberFormat="1" applyFont="1" applyFill="1" applyBorder="1" applyAlignment="1">
      <alignment vertical="center" wrapText="1"/>
    </xf>
    <xf numFmtId="0" fontId="16" fillId="2" borderId="20" xfId="0" applyFont="1" applyFill="1" applyBorder="1" applyAlignment="1">
      <alignment horizontal="center" vertical="center" wrapText="1"/>
    </xf>
    <xf numFmtId="164" fontId="16" fillId="2" borderId="9" xfId="1" applyNumberFormat="1" applyFont="1" applyFill="1" applyBorder="1" applyAlignment="1">
      <alignment vertical="center" wrapText="1"/>
    </xf>
    <xf numFmtId="166" fontId="16" fillId="2" borderId="90" xfId="0" applyNumberFormat="1" applyFont="1" applyFill="1" applyBorder="1" applyAlignment="1">
      <alignment vertical="center" wrapText="1"/>
    </xf>
    <xf numFmtId="0" fontId="16" fillId="2" borderId="8" xfId="0" applyFont="1" applyFill="1" applyBorder="1" applyAlignment="1">
      <alignment vertical="center" wrapText="1"/>
    </xf>
    <xf numFmtId="0" fontId="16" fillId="2" borderId="45" xfId="0" applyFont="1" applyFill="1" applyBorder="1" applyAlignment="1">
      <alignment horizontal="center" vertical="center" wrapText="1"/>
    </xf>
    <xf numFmtId="164" fontId="16" fillId="2" borderId="42" xfId="1" applyNumberFormat="1" applyFont="1" applyFill="1" applyBorder="1" applyAlignment="1">
      <alignment vertical="center" wrapText="1"/>
    </xf>
    <xf numFmtId="164" fontId="16" fillId="2" borderId="57" xfId="1" applyNumberFormat="1" applyFont="1" applyFill="1" applyBorder="1" applyAlignment="1">
      <alignment vertical="center" wrapText="1"/>
    </xf>
    <xf numFmtId="164" fontId="16" fillId="2" borderId="51" xfId="1" applyNumberFormat="1" applyFont="1" applyFill="1" applyBorder="1" applyAlignment="1">
      <alignment vertical="center" wrapText="1"/>
    </xf>
    <xf numFmtId="164" fontId="16" fillId="2" borderId="47" xfId="1" applyNumberFormat="1" applyFont="1" applyFill="1" applyBorder="1" applyAlignment="1">
      <alignment vertical="center" wrapText="1"/>
    </xf>
    <xf numFmtId="166" fontId="4" fillId="2" borderId="99" xfId="0" applyNumberFormat="1" applyFont="1" applyFill="1" applyBorder="1" applyAlignment="1">
      <alignment vertical="center"/>
    </xf>
    <xf numFmtId="164" fontId="4" fillId="2" borderId="103" xfId="1" applyNumberFormat="1" applyFont="1" applyFill="1" applyBorder="1" applyAlignment="1">
      <alignment vertical="center"/>
    </xf>
    <xf numFmtId="166" fontId="4" fillId="2" borderId="107" xfId="0" applyNumberFormat="1" applyFont="1" applyFill="1" applyBorder="1" applyAlignment="1">
      <alignment vertical="center"/>
    </xf>
    <xf numFmtId="0" fontId="19" fillId="8" borderId="94" xfId="0" applyFont="1" applyFill="1" applyBorder="1" applyAlignment="1">
      <alignment horizontal="center" vertical="center" wrapText="1"/>
    </xf>
    <xf numFmtId="0" fontId="19" fillId="8" borderId="91" xfId="0" applyFont="1" applyFill="1" applyBorder="1" applyAlignment="1">
      <alignment vertical="center" wrapText="1"/>
    </xf>
    <xf numFmtId="0" fontId="19" fillId="8" borderId="98" xfId="0" applyFont="1" applyFill="1" applyBorder="1" applyAlignment="1">
      <alignment vertical="center" wrapText="1"/>
    </xf>
    <xf numFmtId="0" fontId="19" fillId="8" borderId="106" xfId="0" applyFont="1" applyFill="1" applyBorder="1" applyAlignment="1">
      <alignment vertical="center" wrapText="1"/>
    </xf>
    <xf numFmtId="0" fontId="19" fillId="8" borderId="102" xfId="0" applyFont="1" applyFill="1" applyBorder="1" applyAlignment="1">
      <alignment horizontal="right" vertical="center" wrapText="1"/>
    </xf>
    <xf numFmtId="0" fontId="19" fillId="2" borderId="95" xfId="0" applyFont="1" applyFill="1" applyBorder="1" applyAlignment="1">
      <alignment horizontal="center" vertical="center"/>
    </xf>
    <xf numFmtId="0" fontId="19" fillId="8" borderId="96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8" borderId="97" xfId="0" applyFont="1" applyFill="1" applyBorder="1" applyAlignment="1">
      <alignment horizontal="center" vertical="center" wrapText="1"/>
    </xf>
    <xf numFmtId="166" fontId="19" fillId="8" borderId="92" xfId="0" applyNumberFormat="1" applyFont="1" applyFill="1" applyBorder="1" applyAlignment="1">
      <alignment vertical="center" wrapText="1"/>
    </xf>
    <xf numFmtId="166" fontId="19" fillId="8" borderId="100" xfId="0" applyNumberFormat="1" applyFont="1" applyFill="1" applyBorder="1" applyAlignment="1">
      <alignment vertical="center" wrapText="1"/>
    </xf>
    <xf numFmtId="166" fontId="19" fillId="8" borderId="108" xfId="0" applyNumberFormat="1" applyFont="1" applyFill="1" applyBorder="1" applyAlignment="1">
      <alignment vertical="center" wrapText="1"/>
    </xf>
    <xf numFmtId="0" fontId="19" fillId="8" borderId="104" xfId="0" applyFont="1" applyFill="1" applyBorder="1" applyAlignment="1">
      <alignment vertical="center" wrapText="1"/>
    </xf>
    <xf numFmtId="164" fontId="19" fillId="2" borderId="0" xfId="1" applyNumberFormat="1" applyFont="1" applyFill="1" applyBorder="1" applyAlignment="1">
      <alignment vertical="center" wrapText="1"/>
    </xf>
    <xf numFmtId="164" fontId="19" fillId="2" borderId="99" xfId="1" applyNumberFormat="1" applyFont="1" applyFill="1" applyBorder="1" applyAlignment="1">
      <alignment vertical="center" wrapText="1"/>
    </xf>
    <xf numFmtId="166" fontId="19" fillId="2" borderId="107" xfId="0" applyNumberFormat="1" applyFont="1" applyFill="1" applyBorder="1" applyAlignment="1">
      <alignment vertical="center" wrapText="1"/>
    </xf>
    <xf numFmtId="0" fontId="19" fillId="2" borderId="103" xfId="0" applyFont="1" applyFill="1" applyBorder="1" applyAlignment="1">
      <alignment vertical="center" wrapText="1"/>
    </xf>
    <xf numFmtId="0" fontId="19" fillId="8" borderId="93" xfId="0" applyFont="1" applyFill="1" applyBorder="1" applyAlignment="1">
      <alignment vertical="center" wrapText="1"/>
    </xf>
    <xf numFmtId="164" fontId="19" fillId="8" borderId="93" xfId="1" applyNumberFormat="1" applyFont="1" applyFill="1" applyBorder="1" applyAlignment="1">
      <alignment vertical="center" wrapText="1"/>
    </xf>
    <xf numFmtId="164" fontId="19" fillId="8" borderId="101" xfId="1" applyNumberFormat="1" applyFont="1" applyFill="1" applyBorder="1" applyAlignment="1">
      <alignment vertical="center" wrapText="1"/>
    </xf>
    <xf numFmtId="0" fontId="19" fillId="8" borderId="109" xfId="0" applyFont="1" applyFill="1" applyBorder="1" applyAlignment="1">
      <alignment vertical="center" wrapText="1"/>
    </xf>
    <xf numFmtId="0" fontId="19" fillId="8" borderId="105" xfId="0" applyFont="1" applyFill="1" applyBorder="1" applyAlignment="1">
      <alignment vertical="center" wrapText="1"/>
    </xf>
    <xf numFmtId="0" fontId="19" fillId="8" borderId="106" xfId="0" applyFont="1" applyFill="1" applyBorder="1" applyAlignment="1">
      <alignment horizontal="right" vertical="center" wrapText="1"/>
    </xf>
    <xf numFmtId="164" fontId="4" fillId="2" borderId="107" xfId="1" applyNumberFormat="1" applyFont="1" applyFill="1" applyBorder="1" applyAlignment="1">
      <alignment vertical="center"/>
    </xf>
    <xf numFmtId="0" fontId="19" fillId="2" borderId="107" xfId="0" applyFont="1" applyFill="1" applyBorder="1" applyAlignment="1">
      <alignment vertical="center" wrapText="1"/>
    </xf>
    <xf numFmtId="164" fontId="19" fillId="8" borderId="108" xfId="1" applyNumberFormat="1" applyFont="1" applyFill="1" applyBorder="1" applyAlignment="1">
      <alignment vertical="center" wrapText="1"/>
    </xf>
    <xf numFmtId="0" fontId="19" fillId="2" borderId="114" xfId="0" applyFont="1" applyFill="1" applyBorder="1" applyAlignment="1">
      <alignment horizontal="center" vertical="center" wrapText="1"/>
    </xf>
    <xf numFmtId="164" fontId="19" fillId="2" borderId="110" xfId="1" applyNumberFormat="1" applyFont="1" applyFill="1" applyBorder="1" applyAlignment="1">
      <alignment vertical="center" wrapText="1"/>
    </xf>
    <xf numFmtId="164" fontId="19" fillId="2" borderId="115" xfId="1" applyNumberFormat="1" applyFont="1" applyFill="1" applyBorder="1" applyAlignment="1">
      <alignment vertical="center" wrapText="1"/>
    </xf>
    <xf numFmtId="166" fontId="19" fillId="2" borderId="116" xfId="0" applyNumberFormat="1" applyFont="1" applyFill="1" applyBorder="1" applyAlignment="1">
      <alignment vertical="center" wrapText="1"/>
    </xf>
    <xf numFmtId="0" fontId="19" fillId="2" borderId="116" xfId="0" applyFont="1" applyFill="1" applyBorder="1" applyAlignment="1">
      <alignment vertical="center" wrapText="1"/>
    </xf>
    <xf numFmtId="0" fontId="19" fillId="2" borderId="117" xfId="0" applyFont="1" applyFill="1" applyBorder="1" applyAlignment="1">
      <alignment vertical="center" wrapText="1"/>
    </xf>
    <xf numFmtId="164" fontId="19" fillId="2" borderId="116" xfId="1" applyNumberFormat="1" applyFont="1" applyFill="1" applyBorder="1" applyAlignment="1">
      <alignment vertical="center" wrapText="1"/>
    </xf>
    <xf numFmtId="164" fontId="19" fillId="8" borderId="109" xfId="1" applyNumberFormat="1" applyFont="1" applyFill="1" applyBorder="1" applyAlignment="1">
      <alignment vertical="center" wrapText="1"/>
    </xf>
    <xf numFmtId="164" fontId="19" fillId="8" borderId="104" xfId="1" applyNumberFormat="1" applyFont="1" applyFill="1" applyBorder="1" applyAlignment="1">
      <alignment vertical="center" wrapText="1"/>
    </xf>
    <xf numFmtId="165" fontId="16" fillId="6" borderId="1" xfId="0" applyNumberFormat="1" applyFont="1" applyFill="1" applyBorder="1" applyAlignment="1">
      <alignment vertical="center" wrapText="1"/>
    </xf>
    <xf numFmtId="2" fontId="4" fillId="2" borderId="0" xfId="0" applyNumberFormat="1" applyFont="1" applyFill="1" applyBorder="1" applyAlignment="1">
      <alignment vertical="center"/>
    </xf>
    <xf numFmtId="2" fontId="16" fillId="6" borderId="24" xfId="0" applyNumberFormat="1" applyFont="1" applyFill="1" applyBorder="1" applyAlignment="1">
      <alignment vertical="center" wrapText="1"/>
    </xf>
    <xf numFmtId="3" fontId="4" fillId="2" borderId="0" xfId="0" applyNumberFormat="1" applyFont="1" applyFill="1" applyBorder="1" applyAlignment="1">
      <alignment vertical="center"/>
    </xf>
    <xf numFmtId="3" fontId="4" fillId="2" borderId="3" xfId="0" applyNumberFormat="1" applyFont="1" applyFill="1" applyBorder="1" applyAlignment="1">
      <alignment vertical="center"/>
    </xf>
    <xf numFmtId="3" fontId="4" fillId="2" borderId="49" xfId="0" applyNumberFormat="1" applyFont="1" applyFill="1" applyBorder="1" applyAlignment="1">
      <alignment vertical="center"/>
    </xf>
    <xf numFmtId="3" fontId="16" fillId="6" borderId="1" xfId="0" applyNumberFormat="1" applyFont="1" applyFill="1" applyBorder="1" applyAlignment="1">
      <alignment vertical="center" wrapText="1"/>
    </xf>
    <xf numFmtId="3" fontId="16" fillId="6" borderId="56" xfId="0" applyNumberFormat="1" applyFont="1" applyFill="1" applyBorder="1" applyAlignment="1">
      <alignment vertical="center" wrapText="1"/>
    </xf>
    <xf numFmtId="3" fontId="16" fillId="6" borderId="50" xfId="0" applyNumberFormat="1" applyFont="1" applyFill="1" applyBorder="1" applyAlignment="1">
      <alignment vertical="center" wrapText="1"/>
    </xf>
    <xf numFmtId="164" fontId="16" fillId="6" borderId="27" xfId="1" applyNumberFormat="1" applyFont="1" applyFill="1" applyBorder="1" applyAlignment="1">
      <alignment vertical="center" wrapText="1"/>
    </xf>
    <xf numFmtId="3" fontId="4" fillId="2" borderId="77" xfId="0" applyNumberFormat="1" applyFont="1" applyFill="1" applyBorder="1" applyAlignment="1">
      <alignment vertical="center"/>
    </xf>
    <xf numFmtId="3" fontId="4" fillId="2" borderId="78" xfId="0" applyNumberFormat="1" applyFont="1" applyFill="1" applyBorder="1" applyAlignment="1">
      <alignment vertical="center"/>
    </xf>
    <xf numFmtId="3" fontId="4" fillId="2" borderId="67" xfId="0" applyNumberFormat="1" applyFont="1" applyFill="1" applyBorder="1" applyAlignment="1">
      <alignment vertical="center"/>
    </xf>
    <xf numFmtId="3" fontId="18" fillId="5" borderId="79" xfId="0" applyNumberFormat="1" applyFont="1" applyFill="1" applyBorder="1" applyAlignment="1">
      <alignment vertical="center" wrapText="1"/>
    </xf>
    <xf numFmtId="3" fontId="18" fillId="5" borderId="61" xfId="0" applyNumberFormat="1" applyFont="1" applyFill="1" applyBorder="1" applyAlignment="1">
      <alignment vertical="center" wrapText="1"/>
    </xf>
    <xf numFmtId="3" fontId="18" fillId="5" borderId="80" xfId="0" applyNumberFormat="1" applyFont="1" applyFill="1" applyBorder="1" applyAlignment="1">
      <alignment vertical="center" wrapText="1"/>
    </xf>
    <xf numFmtId="3" fontId="18" fillId="5" borderId="70" xfId="0" applyNumberFormat="1" applyFont="1" applyFill="1" applyBorder="1" applyAlignment="1">
      <alignment vertical="center" wrapText="1"/>
    </xf>
    <xf numFmtId="164" fontId="18" fillId="5" borderId="85" xfId="1" applyNumberFormat="1" applyFont="1" applyFill="1" applyBorder="1" applyAlignment="1">
      <alignment vertical="center" wrapText="1"/>
    </xf>
    <xf numFmtId="164" fontId="18" fillId="5" borderId="71" xfId="1" applyNumberFormat="1" applyFont="1" applyFill="1" applyBorder="1" applyAlignment="1">
      <alignment vertical="center" wrapText="1"/>
    </xf>
    <xf numFmtId="3" fontId="4" fillId="2" borderId="24" xfId="0" applyNumberFormat="1" applyFont="1" applyFill="1" applyBorder="1" applyAlignment="1">
      <alignment vertical="center"/>
    </xf>
    <xf numFmtId="0" fontId="20" fillId="6" borderId="2" xfId="2" applyFont="1" applyFill="1" applyBorder="1" applyAlignment="1">
      <alignment horizontal="center" vertical="center"/>
    </xf>
    <xf numFmtId="0" fontId="22" fillId="10" borderId="0" xfId="2" applyFont="1" applyFill="1" applyAlignment="1">
      <alignment horizontal="center" vertical="center"/>
    </xf>
    <xf numFmtId="0" fontId="21" fillId="2" borderId="0" xfId="0" applyFont="1" applyFill="1"/>
    <xf numFmtId="2" fontId="4" fillId="2" borderId="29" xfId="0" applyNumberFormat="1" applyFont="1" applyFill="1" applyBorder="1" applyAlignment="1">
      <alignment vertical="center"/>
    </xf>
    <xf numFmtId="2" fontId="4" fillId="2" borderId="99" xfId="0" applyNumberFormat="1" applyFont="1" applyFill="1" applyBorder="1" applyAlignment="1">
      <alignment vertical="center"/>
    </xf>
    <xf numFmtId="2" fontId="4" fillId="2" borderId="107" xfId="0" applyNumberFormat="1" applyFont="1" applyFill="1" applyBorder="1" applyAlignment="1">
      <alignment vertical="center"/>
    </xf>
    <xf numFmtId="2" fontId="19" fillId="8" borderId="92" xfId="0" applyNumberFormat="1" applyFont="1" applyFill="1" applyBorder="1" applyAlignment="1">
      <alignment vertical="center" wrapText="1"/>
    </xf>
    <xf numFmtId="2" fontId="19" fillId="8" borderId="100" xfId="0" applyNumberFormat="1" applyFont="1" applyFill="1" applyBorder="1" applyAlignment="1">
      <alignment vertical="center" wrapText="1"/>
    </xf>
    <xf numFmtId="2" fontId="19" fillId="8" borderId="108" xfId="0" applyNumberFormat="1" applyFont="1" applyFill="1" applyBorder="1" applyAlignment="1">
      <alignment vertical="center" wrapText="1"/>
    </xf>
    <xf numFmtId="3" fontId="4" fillId="2" borderId="29" xfId="0" applyNumberFormat="1" applyFont="1" applyFill="1" applyBorder="1" applyAlignment="1">
      <alignment vertical="center"/>
    </xf>
    <xf numFmtId="166" fontId="16" fillId="6" borderId="38" xfId="0" applyNumberFormat="1" applyFont="1" applyFill="1" applyBorder="1" applyAlignment="1">
      <alignment vertical="center" wrapText="1"/>
    </xf>
    <xf numFmtId="164" fontId="16" fillId="6" borderId="53" xfId="1" applyNumberFormat="1" applyFont="1" applyFill="1" applyBorder="1" applyAlignment="1">
      <alignment vertical="center" wrapText="1"/>
    </xf>
    <xf numFmtId="164" fontId="16" fillId="2" borderId="49" xfId="1" applyNumberFormat="1" applyFont="1" applyFill="1" applyBorder="1" applyAlignment="1">
      <alignment vertical="center" wrapText="1"/>
    </xf>
    <xf numFmtId="165" fontId="16" fillId="6" borderId="38" xfId="0" applyNumberFormat="1" applyFont="1" applyFill="1" applyBorder="1" applyAlignment="1">
      <alignment vertical="center" wrapText="1"/>
    </xf>
    <xf numFmtId="164" fontId="16" fillId="2" borderId="38" xfId="1" applyNumberFormat="1" applyFont="1" applyFill="1" applyBorder="1" applyAlignment="1">
      <alignment vertical="center" wrapText="1"/>
    </xf>
    <xf numFmtId="164" fontId="16" fillId="2" borderId="3" xfId="1" applyNumberFormat="1" applyFont="1" applyFill="1" applyBorder="1" applyAlignment="1">
      <alignment vertical="center" wrapText="1"/>
    </xf>
    <xf numFmtId="164" fontId="16" fillId="6" borderId="40" xfId="1" applyNumberFormat="1" applyFont="1" applyFill="1" applyBorder="1" applyAlignment="1">
      <alignment vertical="center" wrapText="1"/>
    </xf>
    <xf numFmtId="164" fontId="16" fillId="2" borderId="90" xfId="1" applyNumberFormat="1" applyFont="1" applyFill="1" applyBorder="1" applyAlignment="1">
      <alignment vertical="center" wrapText="1"/>
    </xf>
    <xf numFmtId="0" fontId="16" fillId="6" borderId="21" xfId="0" applyFont="1" applyFill="1" applyBorder="1" applyAlignment="1">
      <alignment vertical="center" wrapText="1"/>
    </xf>
    <xf numFmtId="0" fontId="16" fillId="6" borderId="22" xfId="0" applyFont="1" applyFill="1" applyBorder="1" applyAlignment="1">
      <alignment vertical="center" wrapText="1"/>
    </xf>
    <xf numFmtId="166" fontId="4" fillId="2" borderId="118" xfId="0" applyNumberFormat="1" applyFont="1" applyFill="1" applyBorder="1" applyAlignment="1">
      <alignment vertical="center"/>
    </xf>
    <xf numFmtId="166" fontId="16" fillId="6" borderId="37" xfId="0" applyNumberFormat="1" applyFont="1" applyFill="1" applyBorder="1" applyAlignment="1">
      <alignment vertical="center" wrapText="1"/>
    </xf>
    <xf numFmtId="164" fontId="16" fillId="2" borderId="118" xfId="1" applyNumberFormat="1" applyFont="1" applyFill="1" applyBorder="1" applyAlignment="1">
      <alignment vertical="center" wrapText="1"/>
    </xf>
    <xf numFmtId="0" fontId="16" fillId="6" borderId="39" xfId="0" applyFont="1" applyFill="1" applyBorder="1" applyAlignment="1">
      <alignment vertical="center" wrapText="1"/>
    </xf>
    <xf numFmtId="165" fontId="16" fillId="6" borderId="50" xfId="1" applyNumberFormat="1" applyFont="1" applyFill="1" applyBorder="1" applyAlignment="1">
      <alignment vertical="center" wrapText="1"/>
    </xf>
    <xf numFmtId="164" fontId="18" fillId="5" borderId="81" xfId="1" applyNumberFormat="1" applyFont="1" applyFill="1" applyBorder="1" applyAlignment="1">
      <alignment vertical="center" wrapText="1"/>
    </xf>
    <xf numFmtId="164" fontId="16" fillId="2" borderId="29" xfId="1" applyNumberFormat="1" applyFont="1" applyFill="1" applyBorder="1" applyAlignment="1">
      <alignment vertical="center" wrapText="1"/>
    </xf>
    <xf numFmtId="164" fontId="16" fillId="2" borderId="40" xfId="1" applyNumberFormat="1" applyFont="1" applyFill="1" applyBorder="1" applyAlignment="1">
      <alignment vertical="center" wrapText="1"/>
    </xf>
    <xf numFmtId="164" fontId="16" fillId="2" borderId="119" xfId="1" applyNumberFormat="1" applyFont="1" applyFill="1" applyBorder="1" applyAlignment="1">
      <alignment vertical="center" wrapText="1"/>
    </xf>
    <xf numFmtId="166" fontId="19" fillId="2" borderId="99" xfId="0" applyNumberFormat="1" applyFont="1" applyFill="1" applyBorder="1" applyAlignment="1">
      <alignment vertical="center" wrapText="1"/>
    </xf>
    <xf numFmtId="164" fontId="19" fillId="2" borderId="93" xfId="1" applyNumberFormat="1" applyFont="1" applyFill="1" applyBorder="1" applyAlignment="1">
      <alignment vertical="center" wrapText="1"/>
    </xf>
    <xf numFmtId="164" fontId="19" fillId="2" borderId="101" xfId="1" applyNumberFormat="1" applyFont="1" applyFill="1" applyBorder="1" applyAlignment="1">
      <alignment vertical="center" wrapText="1"/>
    </xf>
    <xf numFmtId="166" fontId="18" fillId="2" borderId="77" xfId="0" applyNumberFormat="1" applyFont="1" applyFill="1" applyBorder="1" applyAlignment="1">
      <alignment vertical="center" wrapText="1"/>
    </xf>
    <xf numFmtId="165" fontId="4" fillId="2" borderId="78" xfId="0" applyNumberFormat="1" applyFont="1" applyFill="1" applyBorder="1" applyAlignment="1">
      <alignment vertical="center"/>
    </xf>
    <xf numFmtId="166" fontId="16" fillId="2" borderId="3" xfId="0" applyNumberFormat="1" applyFont="1" applyFill="1" applyBorder="1" applyAlignment="1">
      <alignment vertical="center" wrapText="1"/>
    </xf>
    <xf numFmtId="0" fontId="16" fillId="6" borderId="40" xfId="0" applyFont="1" applyFill="1" applyBorder="1" applyAlignment="1">
      <alignment vertical="center" wrapText="1"/>
    </xf>
    <xf numFmtId="166" fontId="19" fillId="2" borderId="101" xfId="0" applyNumberFormat="1" applyFont="1" applyFill="1" applyBorder="1" applyAlignment="1">
      <alignment vertical="center" wrapText="1"/>
    </xf>
    <xf numFmtId="164" fontId="3" fillId="3" borderId="15" xfId="1" applyNumberFormat="1" applyFont="1" applyFill="1" applyBorder="1" applyAlignment="1">
      <alignment horizontal="right" vertical="center" wrapText="1"/>
    </xf>
    <xf numFmtId="2" fontId="4" fillId="2" borderId="24" xfId="0" applyNumberFormat="1" applyFont="1" applyFill="1" applyBorder="1" applyAlignment="1">
      <alignment horizontal="right" vertical="center"/>
    </xf>
    <xf numFmtId="166" fontId="4" fillId="2" borderId="29" xfId="0" applyNumberFormat="1" applyFont="1" applyFill="1" applyBorder="1" applyAlignment="1">
      <alignment horizontal="right" vertical="center"/>
    </xf>
    <xf numFmtId="0" fontId="3" fillId="3" borderId="37" xfId="0" applyFont="1" applyFill="1" applyBorder="1" applyAlignment="1">
      <alignment horizontal="right" vertical="center" wrapText="1"/>
    </xf>
    <xf numFmtId="0" fontId="0" fillId="2" borderId="9" xfId="0" applyFill="1" applyBorder="1" applyAlignment="1">
      <alignment vertical="center"/>
    </xf>
    <xf numFmtId="2" fontId="4" fillId="2" borderId="29" xfId="0" applyNumberFormat="1" applyFont="1" applyFill="1" applyBorder="1" applyAlignment="1">
      <alignment horizontal="right" vertical="center"/>
    </xf>
    <xf numFmtId="2" fontId="4" fillId="2" borderId="37" xfId="0" applyNumberFormat="1" applyFont="1" applyFill="1" applyBorder="1" applyAlignment="1">
      <alignment horizontal="right" vertical="center"/>
    </xf>
    <xf numFmtId="2" fontId="4" fillId="2" borderId="39" xfId="0" applyNumberFormat="1" applyFont="1" applyFill="1" applyBorder="1" applyAlignment="1">
      <alignment horizontal="right" vertical="center"/>
    </xf>
    <xf numFmtId="0" fontId="4" fillId="2" borderId="29" xfId="0" applyFont="1" applyFill="1" applyBorder="1" applyAlignment="1">
      <alignment vertical="center"/>
    </xf>
    <xf numFmtId="0" fontId="3" fillId="3" borderId="15" xfId="0" applyFont="1" applyFill="1" applyBorder="1" applyAlignment="1">
      <alignment horizontal="right" vertical="center" wrapText="1"/>
    </xf>
    <xf numFmtId="3" fontId="4" fillId="2" borderId="24" xfId="0" applyNumberFormat="1" applyFont="1" applyFill="1" applyBorder="1" applyAlignment="1">
      <alignment horizontal="right" vertical="center"/>
    </xf>
    <xf numFmtId="3" fontId="4" fillId="2" borderId="29" xfId="0" applyNumberFormat="1" applyFont="1" applyFill="1" applyBorder="1" applyAlignment="1">
      <alignment horizontal="right" vertical="center"/>
    </xf>
    <xf numFmtId="164" fontId="3" fillId="3" borderId="26" xfId="1" applyNumberFormat="1" applyFont="1" applyFill="1" applyBorder="1" applyAlignment="1">
      <alignment horizontal="right" vertical="center" wrapText="1"/>
    </xf>
    <xf numFmtId="2" fontId="4" fillId="2" borderId="49" xfId="0" applyNumberFormat="1" applyFont="1" applyFill="1" applyBorder="1" applyAlignment="1">
      <alignment vertical="center"/>
    </xf>
    <xf numFmtId="3" fontId="16" fillId="6" borderId="24" xfId="0" applyNumberFormat="1" applyFont="1" applyFill="1" applyBorder="1" applyAlignment="1">
      <alignment vertical="center" wrapText="1"/>
    </xf>
    <xf numFmtId="3" fontId="16" fillId="6" borderId="38" xfId="0" applyNumberFormat="1" applyFont="1" applyFill="1" applyBorder="1" applyAlignment="1">
      <alignment vertical="center" wrapText="1"/>
    </xf>
    <xf numFmtId="3" fontId="16" fillId="6" borderId="52" xfId="0" applyNumberFormat="1" applyFont="1" applyFill="1" applyBorder="1" applyAlignment="1">
      <alignment vertical="center" wrapText="1"/>
    </xf>
    <xf numFmtId="2" fontId="4" fillId="2" borderId="118" xfId="0" applyNumberFormat="1" applyFont="1" applyFill="1" applyBorder="1" applyAlignment="1">
      <alignment vertical="center"/>
    </xf>
    <xf numFmtId="2" fontId="4" fillId="2" borderId="3" xfId="0" applyNumberFormat="1" applyFont="1" applyFill="1" applyBorder="1" applyAlignment="1">
      <alignment vertical="center"/>
    </xf>
    <xf numFmtId="2" fontId="16" fillId="6" borderId="37" xfId="0" applyNumberFormat="1" applyFont="1" applyFill="1" applyBorder="1" applyAlignment="1">
      <alignment vertical="center" wrapText="1"/>
    </xf>
    <xf numFmtId="2" fontId="16" fillId="6" borderId="38" xfId="0" applyNumberFormat="1" applyFont="1" applyFill="1" applyBorder="1" applyAlignment="1">
      <alignment vertical="center" wrapText="1"/>
    </xf>
    <xf numFmtId="2" fontId="16" fillId="6" borderId="52" xfId="0" applyNumberFormat="1" applyFont="1" applyFill="1" applyBorder="1" applyAlignment="1">
      <alignment vertical="center" wrapText="1"/>
    </xf>
    <xf numFmtId="2" fontId="4" fillId="2" borderId="77" xfId="0" applyNumberFormat="1" applyFont="1" applyFill="1" applyBorder="1" applyAlignment="1">
      <alignment vertical="center"/>
    </xf>
    <xf numFmtId="2" fontId="4" fillId="2" borderId="78" xfId="0" applyNumberFormat="1" applyFont="1" applyFill="1" applyBorder="1" applyAlignment="1">
      <alignment vertical="center"/>
    </xf>
    <xf numFmtId="2" fontId="18" fillId="5" borderId="79" xfId="0" applyNumberFormat="1" applyFont="1" applyFill="1" applyBorder="1" applyAlignment="1">
      <alignment vertical="center" wrapText="1"/>
    </xf>
    <xf numFmtId="2" fontId="18" fillId="5" borderId="61" xfId="0" applyNumberFormat="1" applyFont="1" applyFill="1" applyBorder="1" applyAlignment="1">
      <alignment vertical="center" wrapText="1"/>
    </xf>
    <xf numFmtId="2" fontId="18" fillId="5" borderId="80" xfId="0" applyNumberFormat="1" applyFont="1" applyFill="1" applyBorder="1" applyAlignment="1">
      <alignment vertical="center" wrapText="1"/>
    </xf>
    <xf numFmtId="2" fontId="4" fillId="2" borderId="7" xfId="1" applyNumberFormat="1" applyFont="1" applyFill="1" applyBorder="1" applyAlignment="1">
      <alignment vertical="center"/>
    </xf>
    <xf numFmtId="2" fontId="16" fillId="6" borderId="27" xfId="0" applyNumberFormat="1" applyFont="1" applyFill="1" applyBorder="1" applyAlignment="1">
      <alignment vertical="center" wrapText="1"/>
    </xf>
    <xf numFmtId="0" fontId="11" fillId="6" borderId="0" xfId="0" applyFont="1" applyFill="1" applyAlignment="1">
      <alignment horizontal="center" vertical="center" wrapText="1"/>
    </xf>
    <xf numFmtId="0" fontId="10" fillId="4" borderId="34" xfId="0" applyFont="1" applyFill="1" applyBorder="1" applyAlignment="1">
      <alignment horizontal="center" vertical="center"/>
    </xf>
    <xf numFmtId="0" fontId="10" fillId="4" borderId="35" xfId="0" applyFont="1" applyFill="1" applyBorder="1" applyAlignment="1">
      <alignment horizontal="center" vertical="center"/>
    </xf>
    <xf numFmtId="49" fontId="10" fillId="4" borderId="35" xfId="0" applyNumberFormat="1" applyFont="1" applyFill="1" applyBorder="1" applyAlignment="1">
      <alignment horizontal="center" vertical="center"/>
    </xf>
    <xf numFmtId="49" fontId="10" fillId="4" borderId="36" xfId="0" applyNumberFormat="1" applyFont="1" applyFill="1" applyBorder="1" applyAlignment="1">
      <alignment horizontal="center" vertical="center"/>
    </xf>
    <xf numFmtId="0" fontId="3" fillId="3" borderId="21" xfId="0" applyFont="1" applyFill="1" applyBorder="1" applyAlignment="1">
      <alignment horizontal="center" vertical="center"/>
    </xf>
    <xf numFmtId="0" fontId="3" fillId="3" borderId="11" xfId="0" applyFont="1" applyFill="1" applyBorder="1" applyAlignment="1">
      <alignment horizontal="center" vertical="center"/>
    </xf>
    <xf numFmtId="0" fontId="3" fillId="3" borderId="22" xfId="0" applyFont="1" applyFill="1" applyBorder="1" applyAlignment="1">
      <alignment horizontal="center" vertical="center"/>
    </xf>
    <xf numFmtId="0" fontId="3" fillId="3" borderId="12" xfId="0" applyFont="1" applyFill="1" applyBorder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0" fontId="7" fillId="4" borderId="0" xfId="0" applyFont="1" applyFill="1" applyAlignment="1">
      <alignment horizontal="center" vertical="center"/>
    </xf>
    <xf numFmtId="0" fontId="3" fillId="3" borderId="14" xfId="0" applyFont="1" applyFill="1" applyBorder="1" applyAlignment="1">
      <alignment horizontal="center" vertical="center"/>
    </xf>
    <xf numFmtId="0" fontId="3" fillId="3" borderId="13" xfId="0" applyFont="1" applyFill="1" applyBorder="1" applyAlignment="1">
      <alignment horizontal="center" vertical="center"/>
    </xf>
    <xf numFmtId="0" fontId="3" fillId="3" borderId="120" xfId="0" applyFont="1" applyFill="1" applyBorder="1" applyAlignment="1">
      <alignment horizontal="center" vertical="center"/>
    </xf>
    <xf numFmtId="0" fontId="3" fillId="3" borderId="121" xfId="0" applyFont="1" applyFill="1" applyBorder="1" applyAlignment="1">
      <alignment horizontal="center" vertical="center"/>
    </xf>
    <xf numFmtId="0" fontId="3" fillId="3" borderId="122" xfId="0" applyFont="1" applyFill="1" applyBorder="1" applyAlignment="1">
      <alignment horizontal="center" vertical="center"/>
    </xf>
    <xf numFmtId="0" fontId="3" fillId="3" borderId="41" xfId="0" applyFont="1" applyFill="1" applyBorder="1" applyAlignment="1">
      <alignment horizontal="center" vertical="center"/>
    </xf>
    <xf numFmtId="0" fontId="3" fillId="3" borderId="55" xfId="0" applyFont="1" applyFill="1" applyBorder="1" applyAlignment="1">
      <alignment horizontal="center" vertical="center"/>
    </xf>
    <xf numFmtId="0" fontId="16" fillId="2" borderId="34" xfId="0" applyFont="1" applyFill="1" applyBorder="1" applyAlignment="1">
      <alignment horizontal="center" vertical="center"/>
    </xf>
    <xf numFmtId="0" fontId="16" fillId="2" borderId="35" xfId="0" applyFont="1" applyFill="1" applyBorder="1" applyAlignment="1">
      <alignment horizontal="center" vertical="center"/>
    </xf>
    <xf numFmtId="0" fontId="16" fillId="2" borderId="36" xfId="0" applyFont="1" applyFill="1" applyBorder="1" applyAlignment="1">
      <alignment horizontal="center" vertical="center"/>
    </xf>
    <xf numFmtId="0" fontId="17" fillId="4" borderId="34" xfId="0" applyFont="1" applyFill="1" applyBorder="1" applyAlignment="1">
      <alignment horizontal="center" vertical="center"/>
    </xf>
    <xf numFmtId="0" fontId="17" fillId="4" borderId="35" xfId="0" applyFont="1" applyFill="1" applyBorder="1" applyAlignment="1">
      <alignment horizontal="center" vertical="center"/>
    </xf>
    <xf numFmtId="0" fontId="17" fillId="4" borderId="36" xfId="0" applyFont="1" applyFill="1" applyBorder="1" applyAlignment="1">
      <alignment horizontal="center" vertical="center"/>
    </xf>
    <xf numFmtId="0" fontId="5" fillId="4" borderId="2" xfId="0" applyFont="1" applyFill="1" applyBorder="1" applyAlignment="1">
      <alignment horizontal="left" vertical="center"/>
    </xf>
    <xf numFmtId="0" fontId="5" fillId="4" borderId="0" xfId="0" applyFont="1" applyFill="1" applyBorder="1" applyAlignment="1">
      <alignment horizontal="left" vertical="center"/>
    </xf>
    <xf numFmtId="0" fontId="5" fillId="4" borderId="2" xfId="0" applyFont="1" applyFill="1" applyBorder="1" applyAlignment="1">
      <alignment horizontal="right" vertical="center"/>
    </xf>
    <xf numFmtId="0" fontId="5" fillId="4" borderId="0" xfId="0" applyFont="1" applyFill="1" applyBorder="1" applyAlignment="1">
      <alignment horizontal="right" vertical="center"/>
    </xf>
    <xf numFmtId="0" fontId="18" fillId="2" borderId="87" xfId="0" applyFont="1" applyFill="1" applyBorder="1" applyAlignment="1">
      <alignment horizontal="center" vertical="center"/>
    </xf>
    <xf numFmtId="0" fontId="18" fillId="2" borderId="88" xfId="0" applyFont="1" applyFill="1" applyBorder="1" applyAlignment="1">
      <alignment horizontal="center" vertical="center"/>
    </xf>
    <xf numFmtId="0" fontId="18" fillId="2" borderId="89" xfId="0" applyFont="1" applyFill="1" applyBorder="1" applyAlignment="1">
      <alignment horizontal="center" vertical="center"/>
    </xf>
    <xf numFmtId="0" fontId="19" fillId="2" borderId="111" xfId="0" applyFont="1" applyFill="1" applyBorder="1" applyAlignment="1">
      <alignment horizontal="center" vertical="center"/>
    </xf>
    <xf numFmtId="0" fontId="19" fillId="2" borderId="112" xfId="0" applyFont="1" applyFill="1" applyBorder="1" applyAlignment="1">
      <alignment horizontal="center" vertical="center"/>
    </xf>
    <xf numFmtId="0" fontId="19" fillId="2" borderId="113" xfId="0" applyFont="1" applyFill="1" applyBorder="1" applyAlignment="1">
      <alignment horizontal="center" vertical="center"/>
    </xf>
    <xf numFmtId="0" fontId="17" fillId="9" borderId="111" xfId="0" applyFont="1" applyFill="1" applyBorder="1" applyAlignment="1">
      <alignment horizontal="center" vertical="center"/>
    </xf>
    <xf numFmtId="0" fontId="17" fillId="9" borderId="112" xfId="0" applyFont="1" applyFill="1" applyBorder="1" applyAlignment="1">
      <alignment horizontal="center" vertical="center"/>
    </xf>
    <xf numFmtId="0" fontId="17" fillId="9" borderId="113" xfId="0" applyFont="1" applyFill="1" applyBorder="1" applyAlignment="1">
      <alignment horizontal="center" vertical="center"/>
    </xf>
    <xf numFmtId="0" fontId="17" fillId="7" borderId="87" xfId="0" applyFont="1" applyFill="1" applyBorder="1" applyAlignment="1">
      <alignment horizontal="center" vertical="center"/>
    </xf>
    <xf numFmtId="0" fontId="17" fillId="7" borderId="88" xfId="0" applyFont="1" applyFill="1" applyBorder="1" applyAlignment="1">
      <alignment horizontal="center" vertical="center"/>
    </xf>
    <xf numFmtId="0" fontId="17" fillId="7" borderId="89" xfId="0" applyFont="1" applyFill="1" applyBorder="1" applyAlignment="1">
      <alignment horizontal="center" vertical="center"/>
    </xf>
  </cellXfs>
  <cellStyles count="3">
    <cellStyle name="Hipervínculo" xfId="2" builtinId="8"/>
    <cellStyle name="Normal" xfId="0" builtinId="0"/>
    <cellStyle name="Porcentual" xfId="1" builtinId="5"/>
  </cellStyles>
  <dxfs count="0"/>
  <tableStyles count="0" defaultTableStyle="TableStyleMedium2" defaultPivotStyle="PivotStyleLight16"/>
  <colors>
    <mruColors>
      <color rgb="FF336699"/>
      <color rgb="FF006699"/>
      <color rgb="FF003366"/>
      <color rgb="FF0066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20" Type="http://schemas.openxmlformats.org/officeDocument/2006/relationships/calcChain" Target="calcChain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externalLink" Target="externalLinks/externalLink1.xml"/><Relationship Id="rId17" Type="http://schemas.openxmlformats.org/officeDocument/2006/relationships/theme" Target="theme/theme1.xml"/><Relationship Id="rId18" Type="http://schemas.openxmlformats.org/officeDocument/2006/relationships/styles" Target="styles.xml"/><Relationship Id="rId1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1" Type="http://schemas.microsoft.com/office/2011/relationships/chartStyle" Target="style1.xml"/><Relationship Id="rId2" Type="http://schemas.microsoft.com/office/2011/relationships/chartColorStyle" Target="colors1.xml"/></Relationships>
</file>

<file path=xl/charts/_rels/chart10.xml.rels><?xml version="1.0" encoding="UTF-8" standalone="yes"?>
<Relationships xmlns="http://schemas.openxmlformats.org/package/2006/relationships"><Relationship Id="rId1" Type="http://schemas.microsoft.com/office/2011/relationships/chartStyle" Target="style10.xml"/><Relationship Id="rId2" Type="http://schemas.microsoft.com/office/2011/relationships/chartColorStyle" Target="colors10.xml"/></Relationships>
</file>

<file path=xl/charts/_rels/chart100.xml.rels><?xml version="1.0" encoding="UTF-8" standalone="yes"?>
<Relationships xmlns="http://schemas.openxmlformats.org/package/2006/relationships"><Relationship Id="rId1" Type="http://schemas.microsoft.com/office/2011/relationships/chartStyle" Target="style100.xml"/><Relationship Id="rId2" Type="http://schemas.microsoft.com/office/2011/relationships/chartColorStyle" Target="colors100.xml"/></Relationships>
</file>

<file path=xl/charts/_rels/chart101.xml.rels><?xml version="1.0" encoding="UTF-8" standalone="yes"?>
<Relationships xmlns="http://schemas.openxmlformats.org/package/2006/relationships"><Relationship Id="rId1" Type="http://schemas.microsoft.com/office/2011/relationships/chartStyle" Target="style101.xml"/><Relationship Id="rId2" Type="http://schemas.microsoft.com/office/2011/relationships/chartColorStyle" Target="colors101.xml"/></Relationships>
</file>

<file path=xl/charts/_rels/chart11.xml.rels><?xml version="1.0" encoding="UTF-8" standalone="yes"?>
<Relationships xmlns="http://schemas.openxmlformats.org/package/2006/relationships"><Relationship Id="rId1" Type="http://schemas.microsoft.com/office/2011/relationships/chartStyle" Target="style11.xml"/><Relationship Id="rId2" Type="http://schemas.microsoft.com/office/2011/relationships/chartColorStyle" Target="colors11.xml"/></Relationships>
</file>

<file path=xl/charts/_rels/chart12.xml.rels><?xml version="1.0" encoding="UTF-8" standalone="yes"?>
<Relationships xmlns="http://schemas.openxmlformats.org/package/2006/relationships"><Relationship Id="rId1" Type="http://schemas.microsoft.com/office/2011/relationships/chartStyle" Target="style12.xml"/><Relationship Id="rId2" Type="http://schemas.microsoft.com/office/2011/relationships/chartColorStyle" Target="colors12.xml"/></Relationships>
</file>

<file path=xl/charts/_rels/chart13.xml.rels><?xml version="1.0" encoding="UTF-8" standalone="yes"?>
<Relationships xmlns="http://schemas.openxmlformats.org/package/2006/relationships"><Relationship Id="rId1" Type="http://schemas.microsoft.com/office/2011/relationships/chartStyle" Target="style13.xml"/><Relationship Id="rId2" Type="http://schemas.microsoft.com/office/2011/relationships/chartColorStyle" Target="colors13.xml"/></Relationships>
</file>

<file path=xl/charts/_rels/chart14.xml.rels><?xml version="1.0" encoding="UTF-8" standalone="yes"?>
<Relationships xmlns="http://schemas.openxmlformats.org/package/2006/relationships"><Relationship Id="rId1" Type="http://schemas.microsoft.com/office/2011/relationships/chartStyle" Target="style14.xml"/><Relationship Id="rId2" Type="http://schemas.microsoft.com/office/2011/relationships/chartColorStyle" Target="colors14.xml"/></Relationships>
</file>

<file path=xl/charts/_rels/chart15.xml.rels><?xml version="1.0" encoding="UTF-8" standalone="yes"?>
<Relationships xmlns="http://schemas.openxmlformats.org/package/2006/relationships"><Relationship Id="rId1" Type="http://schemas.microsoft.com/office/2011/relationships/chartStyle" Target="style15.xml"/><Relationship Id="rId2" Type="http://schemas.microsoft.com/office/2011/relationships/chartColorStyle" Target="colors15.xml"/></Relationships>
</file>

<file path=xl/charts/_rels/chart16.xml.rels><?xml version="1.0" encoding="UTF-8" standalone="yes"?>
<Relationships xmlns="http://schemas.openxmlformats.org/package/2006/relationships"><Relationship Id="rId1" Type="http://schemas.microsoft.com/office/2011/relationships/chartStyle" Target="style16.xml"/><Relationship Id="rId2" Type="http://schemas.microsoft.com/office/2011/relationships/chartColorStyle" Target="colors16.xml"/></Relationships>
</file>

<file path=xl/charts/_rels/chart17.xml.rels><?xml version="1.0" encoding="UTF-8" standalone="yes"?>
<Relationships xmlns="http://schemas.openxmlformats.org/package/2006/relationships"><Relationship Id="rId1" Type="http://schemas.microsoft.com/office/2011/relationships/chartStyle" Target="style17.xml"/><Relationship Id="rId2" Type="http://schemas.microsoft.com/office/2011/relationships/chartColorStyle" Target="colors17.xml"/></Relationships>
</file>

<file path=xl/charts/_rels/chart18.xml.rels><?xml version="1.0" encoding="UTF-8" standalone="yes"?>
<Relationships xmlns="http://schemas.openxmlformats.org/package/2006/relationships"><Relationship Id="rId1" Type="http://schemas.microsoft.com/office/2011/relationships/chartStyle" Target="style18.xml"/><Relationship Id="rId2" Type="http://schemas.microsoft.com/office/2011/relationships/chartColorStyle" Target="colors18.xml"/></Relationships>
</file>

<file path=xl/charts/_rels/chart19.xml.rels><?xml version="1.0" encoding="UTF-8" standalone="yes"?>
<Relationships xmlns="http://schemas.openxmlformats.org/package/2006/relationships"><Relationship Id="rId1" Type="http://schemas.microsoft.com/office/2011/relationships/chartStyle" Target="style19.xml"/><Relationship Id="rId2" Type="http://schemas.microsoft.com/office/2011/relationships/chartColorStyle" Target="colors19.xml"/></Relationships>
</file>

<file path=xl/charts/_rels/chart2.xml.rels><?xml version="1.0" encoding="UTF-8" standalone="yes"?>
<Relationships xmlns="http://schemas.openxmlformats.org/package/2006/relationships"><Relationship Id="rId1" Type="http://schemas.microsoft.com/office/2011/relationships/chartStyle" Target="style2.xml"/><Relationship Id="rId2" Type="http://schemas.microsoft.com/office/2011/relationships/chartColorStyle" Target="colors2.xml"/></Relationships>
</file>

<file path=xl/charts/_rels/chart20.xml.rels><?xml version="1.0" encoding="UTF-8" standalone="yes"?>
<Relationships xmlns="http://schemas.openxmlformats.org/package/2006/relationships"><Relationship Id="rId1" Type="http://schemas.microsoft.com/office/2011/relationships/chartStyle" Target="style20.xml"/><Relationship Id="rId2" Type="http://schemas.microsoft.com/office/2011/relationships/chartColorStyle" Target="colors20.xml"/></Relationships>
</file>

<file path=xl/charts/_rels/chart21.xml.rels><?xml version="1.0" encoding="UTF-8" standalone="yes"?>
<Relationships xmlns="http://schemas.openxmlformats.org/package/2006/relationships"><Relationship Id="rId1" Type="http://schemas.microsoft.com/office/2011/relationships/chartStyle" Target="style21.xml"/><Relationship Id="rId2" Type="http://schemas.microsoft.com/office/2011/relationships/chartColorStyle" Target="colors21.xml"/></Relationships>
</file>

<file path=xl/charts/_rels/chart22.xml.rels><?xml version="1.0" encoding="UTF-8" standalone="yes"?>
<Relationships xmlns="http://schemas.openxmlformats.org/package/2006/relationships"><Relationship Id="rId1" Type="http://schemas.microsoft.com/office/2011/relationships/chartStyle" Target="style22.xml"/><Relationship Id="rId2" Type="http://schemas.microsoft.com/office/2011/relationships/chartColorStyle" Target="colors22.xml"/></Relationships>
</file>

<file path=xl/charts/_rels/chart23.xml.rels><?xml version="1.0" encoding="UTF-8" standalone="yes"?>
<Relationships xmlns="http://schemas.openxmlformats.org/package/2006/relationships"><Relationship Id="rId1" Type="http://schemas.microsoft.com/office/2011/relationships/chartStyle" Target="style23.xml"/><Relationship Id="rId2" Type="http://schemas.microsoft.com/office/2011/relationships/chartColorStyle" Target="colors23.xml"/></Relationships>
</file>

<file path=xl/charts/_rels/chart24.xml.rels><?xml version="1.0" encoding="UTF-8" standalone="yes"?>
<Relationships xmlns="http://schemas.openxmlformats.org/package/2006/relationships"><Relationship Id="rId1" Type="http://schemas.microsoft.com/office/2011/relationships/chartStyle" Target="style24.xml"/><Relationship Id="rId2" Type="http://schemas.microsoft.com/office/2011/relationships/chartColorStyle" Target="colors24.xml"/></Relationships>
</file>

<file path=xl/charts/_rels/chart25.xml.rels><?xml version="1.0" encoding="UTF-8" standalone="yes"?>
<Relationships xmlns="http://schemas.openxmlformats.org/package/2006/relationships"><Relationship Id="rId1" Type="http://schemas.microsoft.com/office/2011/relationships/chartStyle" Target="style25.xml"/><Relationship Id="rId2" Type="http://schemas.microsoft.com/office/2011/relationships/chartColorStyle" Target="colors25.xml"/></Relationships>
</file>

<file path=xl/charts/_rels/chart26.xml.rels><?xml version="1.0" encoding="UTF-8" standalone="yes"?>
<Relationships xmlns="http://schemas.openxmlformats.org/package/2006/relationships"><Relationship Id="rId1" Type="http://schemas.microsoft.com/office/2011/relationships/chartStyle" Target="style26.xml"/><Relationship Id="rId2" Type="http://schemas.microsoft.com/office/2011/relationships/chartColorStyle" Target="colors26.xml"/></Relationships>
</file>

<file path=xl/charts/_rels/chart27.xml.rels><?xml version="1.0" encoding="UTF-8" standalone="yes"?>
<Relationships xmlns="http://schemas.openxmlformats.org/package/2006/relationships"><Relationship Id="rId1" Type="http://schemas.microsoft.com/office/2011/relationships/chartStyle" Target="style27.xml"/><Relationship Id="rId2" Type="http://schemas.microsoft.com/office/2011/relationships/chartColorStyle" Target="colors27.xml"/></Relationships>
</file>

<file path=xl/charts/_rels/chart28.xml.rels><?xml version="1.0" encoding="UTF-8" standalone="yes"?>
<Relationships xmlns="http://schemas.openxmlformats.org/package/2006/relationships"><Relationship Id="rId1" Type="http://schemas.microsoft.com/office/2011/relationships/chartStyle" Target="style28.xml"/><Relationship Id="rId2" Type="http://schemas.microsoft.com/office/2011/relationships/chartColorStyle" Target="colors28.xml"/></Relationships>
</file>

<file path=xl/charts/_rels/chart29.xml.rels><?xml version="1.0" encoding="UTF-8" standalone="yes"?>
<Relationships xmlns="http://schemas.openxmlformats.org/package/2006/relationships"><Relationship Id="rId1" Type="http://schemas.microsoft.com/office/2011/relationships/chartStyle" Target="style29.xml"/><Relationship Id="rId2" Type="http://schemas.microsoft.com/office/2011/relationships/chartColorStyle" Target="colors29.xml"/></Relationships>
</file>

<file path=xl/charts/_rels/chart3.xml.rels><?xml version="1.0" encoding="UTF-8" standalone="yes"?>
<Relationships xmlns="http://schemas.openxmlformats.org/package/2006/relationships"><Relationship Id="rId1" Type="http://schemas.microsoft.com/office/2011/relationships/chartStyle" Target="style3.xml"/><Relationship Id="rId2" Type="http://schemas.microsoft.com/office/2011/relationships/chartColorStyle" Target="colors3.xml"/></Relationships>
</file>

<file path=xl/charts/_rels/chart30.xml.rels><?xml version="1.0" encoding="UTF-8" standalone="yes"?>
<Relationships xmlns="http://schemas.openxmlformats.org/package/2006/relationships"><Relationship Id="rId1" Type="http://schemas.microsoft.com/office/2011/relationships/chartStyle" Target="style30.xml"/><Relationship Id="rId2" Type="http://schemas.microsoft.com/office/2011/relationships/chartColorStyle" Target="colors30.xml"/></Relationships>
</file>

<file path=xl/charts/_rels/chart31.xml.rels><?xml version="1.0" encoding="UTF-8" standalone="yes"?>
<Relationships xmlns="http://schemas.openxmlformats.org/package/2006/relationships"><Relationship Id="rId1" Type="http://schemas.microsoft.com/office/2011/relationships/chartStyle" Target="style31.xml"/><Relationship Id="rId2" Type="http://schemas.microsoft.com/office/2011/relationships/chartColorStyle" Target="colors31.xml"/></Relationships>
</file>

<file path=xl/charts/_rels/chart32.xml.rels><?xml version="1.0" encoding="UTF-8" standalone="yes"?>
<Relationships xmlns="http://schemas.openxmlformats.org/package/2006/relationships"><Relationship Id="rId1" Type="http://schemas.microsoft.com/office/2011/relationships/chartStyle" Target="style32.xml"/><Relationship Id="rId2" Type="http://schemas.microsoft.com/office/2011/relationships/chartColorStyle" Target="colors32.xml"/></Relationships>
</file>

<file path=xl/charts/_rels/chart33.xml.rels><?xml version="1.0" encoding="UTF-8" standalone="yes"?>
<Relationships xmlns="http://schemas.openxmlformats.org/package/2006/relationships"><Relationship Id="rId1" Type="http://schemas.microsoft.com/office/2011/relationships/chartStyle" Target="style33.xml"/><Relationship Id="rId2" Type="http://schemas.microsoft.com/office/2011/relationships/chartColorStyle" Target="colors33.xml"/></Relationships>
</file>

<file path=xl/charts/_rels/chart34.xml.rels><?xml version="1.0" encoding="UTF-8" standalone="yes"?>
<Relationships xmlns="http://schemas.openxmlformats.org/package/2006/relationships"><Relationship Id="rId1" Type="http://schemas.microsoft.com/office/2011/relationships/chartStyle" Target="style34.xml"/><Relationship Id="rId2" Type="http://schemas.microsoft.com/office/2011/relationships/chartColorStyle" Target="colors34.xml"/></Relationships>
</file>

<file path=xl/charts/_rels/chart35.xml.rels><?xml version="1.0" encoding="UTF-8" standalone="yes"?>
<Relationships xmlns="http://schemas.openxmlformats.org/package/2006/relationships"><Relationship Id="rId1" Type="http://schemas.microsoft.com/office/2011/relationships/chartStyle" Target="style35.xml"/><Relationship Id="rId2" Type="http://schemas.microsoft.com/office/2011/relationships/chartColorStyle" Target="colors35.xml"/></Relationships>
</file>

<file path=xl/charts/_rels/chart36.xml.rels><?xml version="1.0" encoding="UTF-8" standalone="yes"?>
<Relationships xmlns="http://schemas.openxmlformats.org/package/2006/relationships"><Relationship Id="rId1" Type="http://schemas.microsoft.com/office/2011/relationships/chartStyle" Target="style36.xml"/><Relationship Id="rId2" Type="http://schemas.microsoft.com/office/2011/relationships/chartColorStyle" Target="colors36.xml"/></Relationships>
</file>

<file path=xl/charts/_rels/chart37.xml.rels><?xml version="1.0" encoding="UTF-8" standalone="yes"?>
<Relationships xmlns="http://schemas.openxmlformats.org/package/2006/relationships"><Relationship Id="rId1" Type="http://schemas.microsoft.com/office/2011/relationships/chartStyle" Target="style37.xml"/><Relationship Id="rId2" Type="http://schemas.microsoft.com/office/2011/relationships/chartColorStyle" Target="colors37.xml"/></Relationships>
</file>

<file path=xl/charts/_rels/chart38.xml.rels><?xml version="1.0" encoding="UTF-8" standalone="yes"?>
<Relationships xmlns="http://schemas.openxmlformats.org/package/2006/relationships"><Relationship Id="rId1" Type="http://schemas.microsoft.com/office/2011/relationships/chartStyle" Target="style38.xml"/><Relationship Id="rId2" Type="http://schemas.microsoft.com/office/2011/relationships/chartColorStyle" Target="colors38.xml"/></Relationships>
</file>

<file path=xl/charts/_rels/chart39.xml.rels><?xml version="1.0" encoding="UTF-8" standalone="yes"?>
<Relationships xmlns="http://schemas.openxmlformats.org/package/2006/relationships"><Relationship Id="rId1" Type="http://schemas.microsoft.com/office/2011/relationships/chartStyle" Target="style39.xml"/><Relationship Id="rId2" Type="http://schemas.microsoft.com/office/2011/relationships/chartColorStyle" Target="colors39.xml"/></Relationships>
</file>

<file path=xl/charts/_rels/chart4.xml.rels><?xml version="1.0" encoding="UTF-8" standalone="yes"?>
<Relationships xmlns="http://schemas.openxmlformats.org/package/2006/relationships"><Relationship Id="rId1" Type="http://schemas.microsoft.com/office/2011/relationships/chartStyle" Target="style4.xml"/><Relationship Id="rId2" Type="http://schemas.microsoft.com/office/2011/relationships/chartColorStyle" Target="colors4.xml"/></Relationships>
</file>

<file path=xl/charts/_rels/chart40.xml.rels><?xml version="1.0" encoding="UTF-8" standalone="yes"?>
<Relationships xmlns="http://schemas.openxmlformats.org/package/2006/relationships"><Relationship Id="rId1" Type="http://schemas.microsoft.com/office/2011/relationships/chartStyle" Target="style40.xml"/><Relationship Id="rId2" Type="http://schemas.microsoft.com/office/2011/relationships/chartColorStyle" Target="colors40.xml"/></Relationships>
</file>

<file path=xl/charts/_rels/chart41.xml.rels><?xml version="1.0" encoding="UTF-8" standalone="yes"?>
<Relationships xmlns="http://schemas.openxmlformats.org/package/2006/relationships"><Relationship Id="rId1" Type="http://schemas.microsoft.com/office/2011/relationships/chartStyle" Target="style41.xml"/><Relationship Id="rId2" Type="http://schemas.microsoft.com/office/2011/relationships/chartColorStyle" Target="colors41.xml"/></Relationships>
</file>

<file path=xl/charts/_rels/chart42.xml.rels><?xml version="1.0" encoding="UTF-8" standalone="yes"?>
<Relationships xmlns="http://schemas.openxmlformats.org/package/2006/relationships"><Relationship Id="rId1" Type="http://schemas.microsoft.com/office/2011/relationships/chartStyle" Target="style42.xml"/><Relationship Id="rId2" Type="http://schemas.microsoft.com/office/2011/relationships/chartColorStyle" Target="colors42.xml"/></Relationships>
</file>

<file path=xl/charts/_rels/chart43.xml.rels><?xml version="1.0" encoding="UTF-8" standalone="yes"?>
<Relationships xmlns="http://schemas.openxmlformats.org/package/2006/relationships"><Relationship Id="rId1" Type="http://schemas.microsoft.com/office/2011/relationships/chartStyle" Target="style43.xml"/><Relationship Id="rId2" Type="http://schemas.microsoft.com/office/2011/relationships/chartColorStyle" Target="colors43.xml"/></Relationships>
</file>

<file path=xl/charts/_rels/chart44.xml.rels><?xml version="1.0" encoding="UTF-8" standalone="yes"?>
<Relationships xmlns="http://schemas.openxmlformats.org/package/2006/relationships"><Relationship Id="rId1" Type="http://schemas.microsoft.com/office/2011/relationships/chartStyle" Target="style44.xml"/><Relationship Id="rId2" Type="http://schemas.microsoft.com/office/2011/relationships/chartColorStyle" Target="colors44.xml"/></Relationships>
</file>

<file path=xl/charts/_rels/chart45.xml.rels><?xml version="1.0" encoding="UTF-8" standalone="yes"?>
<Relationships xmlns="http://schemas.openxmlformats.org/package/2006/relationships"><Relationship Id="rId1" Type="http://schemas.microsoft.com/office/2011/relationships/chartStyle" Target="style45.xml"/><Relationship Id="rId2" Type="http://schemas.microsoft.com/office/2011/relationships/chartColorStyle" Target="colors45.xml"/></Relationships>
</file>

<file path=xl/charts/_rels/chart46.xml.rels><?xml version="1.0" encoding="UTF-8" standalone="yes"?>
<Relationships xmlns="http://schemas.openxmlformats.org/package/2006/relationships"><Relationship Id="rId1" Type="http://schemas.microsoft.com/office/2011/relationships/chartStyle" Target="style46.xml"/><Relationship Id="rId2" Type="http://schemas.microsoft.com/office/2011/relationships/chartColorStyle" Target="colors46.xml"/></Relationships>
</file>

<file path=xl/charts/_rels/chart47.xml.rels><?xml version="1.0" encoding="UTF-8" standalone="yes"?>
<Relationships xmlns="http://schemas.openxmlformats.org/package/2006/relationships"><Relationship Id="rId1" Type="http://schemas.microsoft.com/office/2011/relationships/chartStyle" Target="style47.xml"/><Relationship Id="rId2" Type="http://schemas.microsoft.com/office/2011/relationships/chartColorStyle" Target="colors47.xml"/></Relationships>
</file>

<file path=xl/charts/_rels/chart48.xml.rels><?xml version="1.0" encoding="UTF-8" standalone="yes"?>
<Relationships xmlns="http://schemas.openxmlformats.org/package/2006/relationships"><Relationship Id="rId1" Type="http://schemas.microsoft.com/office/2011/relationships/chartStyle" Target="style48.xml"/><Relationship Id="rId2" Type="http://schemas.microsoft.com/office/2011/relationships/chartColorStyle" Target="colors48.xml"/></Relationships>
</file>

<file path=xl/charts/_rels/chart49.xml.rels><?xml version="1.0" encoding="UTF-8" standalone="yes"?>
<Relationships xmlns="http://schemas.openxmlformats.org/package/2006/relationships"><Relationship Id="rId1" Type="http://schemas.microsoft.com/office/2011/relationships/chartStyle" Target="style49.xml"/><Relationship Id="rId2" Type="http://schemas.microsoft.com/office/2011/relationships/chartColorStyle" Target="colors49.xml"/></Relationships>
</file>

<file path=xl/charts/_rels/chart5.xml.rels><?xml version="1.0" encoding="UTF-8" standalone="yes"?>
<Relationships xmlns="http://schemas.openxmlformats.org/package/2006/relationships"><Relationship Id="rId1" Type="http://schemas.microsoft.com/office/2011/relationships/chartStyle" Target="style5.xml"/><Relationship Id="rId2" Type="http://schemas.microsoft.com/office/2011/relationships/chartColorStyle" Target="colors5.xml"/></Relationships>
</file>

<file path=xl/charts/_rels/chart50.xml.rels><?xml version="1.0" encoding="UTF-8" standalone="yes"?>
<Relationships xmlns="http://schemas.openxmlformats.org/package/2006/relationships"><Relationship Id="rId1" Type="http://schemas.microsoft.com/office/2011/relationships/chartStyle" Target="style50.xml"/><Relationship Id="rId2" Type="http://schemas.microsoft.com/office/2011/relationships/chartColorStyle" Target="colors50.xml"/></Relationships>
</file>

<file path=xl/charts/_rels/chart51.xml.rels><?xml version="1.0" encoding="UTF-8" standalone="yes"?>
<Relationships xmlns="http://schemas.openxmlformats.org/package/2006/relationships"><Relationship Id="rId1" Type="http://schemas.microsoft.com/office/2011/relationships/chartStyle" Target="style51.xml"/><Relationship Id="rId2" Type="http://schemas.microsoft.com/office/2011/relationships/chartColorStyle" Target="colors51.xml"/></Relationships>
</file>

<file path=xl/charts/_rels/chart52.xml.rels><?xml version="1.0" encoding="UTF-8" standalone="yes"?>
<Relationships xmlns="http://schemas.openxmlformats.org/package/2006/relationships"><Relationship Id="rId1" Type="http://schemas.microsoft.com/office/2011/relationships/chartStyle" Target="style52.xml"/><Relationship Id="rId2" Type="http://schemas.microsoft.com/office/2011/relationships/chartColorStyle" Target="colors52.xml"/></Relationships>
</file>

<file path=xl/charts/_rels/chart53.xml.rels><?xml version="1.0" encoding="UTF-8" standalone="yes"?>
<Relationships xmlns="http://schemas.openxmlformats.org/package/2006/relationships"><Relationship Id="rId1" Type="http://schemas.microsoft.com/office/2011/relationships/chartStyle" Target="style53.xml"/><Relationship Id="rId2" Type="http://schemas.microsoft.com/office/2011/relationships/chartColorStyle" Target="colors53.xml"/></Relationships>
</file>

<file path=xl/charts/_rels/chart54.xml.rels><?xml version="1.0" encoding="UTF-8" standalone="yes"?>
<Relationships xmlns="http://schemas.openxmlformats.org/package/2006/relationships"><Relationship Id="rId1" Type="http://schemas.microsoft.com/office/2011/relationships/chartStyle" Target="style54.xml"/><Relationship Id="rId2" Type="http://schemas.microsoft.com/office/2011/relationships/chartColorStyle" Target="colors54.xml"/></Relationships>
</file>

<file path=xl/charts/_rels/chart55.xml.rels><?xml version="1.0" encoding="UTF-8" standalone="yes"?>
<Relationships xmlns="http://schemas.openxmlformats.org/package/2006/relationships"><Relationship Id="rId1" Type="http://schemas.microsoft.com/office/2011/relationships/chartStyle" Target="style55.xml"/><Relationship Id="rId2" Type="http://schemas.microsoft.com/office/2011/relationships/chartColorStyle" Target="colors55.xml"/></Relationships>
</file>

<file path=xl/charts/_rels/chart56.xml.rels><?xml version="1.0" encoding="UTF-8" standalone="yes"?>
<Relationships xmlns="http://schemas.openxmlformats.org/package/2006/relationships"><Relationship Id="rId1" Type="http://schemas.microsoft.com/office/2011/relationships/chartStyle" Target="style56.xml"/><Relationship Id="rId2" Type="http://schemas.microsoft.com/office/2011/relationships/chartColorStyle" Target="colors56.xml"/></Relationships>
</file>

<file path=xl/charts/_rels/chart57.xml.rels><?xml version="1.0" encoding="UTF-8" standalone="yes"?>
<Relationships xmlns="http://schemas.openxmlformats.org/package/2006/relationships"><Relationship Id="rId1" Type="http://schemas.microsoft.com/office/2011/relationships/chartStyle" Target="style57.xml"/><Relationship Id="rId2" Type="http://schemas.microsoft.com/office/2011/relationships/chartColorStyle" Target="colors57.xml"/></Relationships>
</file>

<file path=xl/charts/_rels/chart58.xml.rels><?xml version="1.0" encoding="UTF-8" standalone="yes"?>
<Relationships xmlns="http://schemas.openxmlformats.org/package/2006/relationships"><Relationship Id="rId1" Type="http://schemas.microsoft.com/office/2011/relationships/chartStyle" Target="style58.xml"/><Relationship Id="rId2" Type="http://schemas.microsoft.com/office/2011/relationships/chartColorStyle" Target="colors58.xml"/></Relationships>
</file>

<file path=xl/charts/_rels/chart59.xml.rels><?xml version="1.0" encoding="UTF-8" standalone="yes"?>
<Relationships xmlns="http://schemas.openxmlformats.org/package/2006/relationships"><Relationship Id="rId1" Type="http://schemas.microsoft.com/office/2011/relationships/chartStyle" Target="style59.xml"/><Relationship Id="rId2" Type="http://schemas.microsoft.com/office/2011/relationships/chartColorStyle" Target="colors59.xml"/></Relationships>
</file>

<file path=xl/charts/_rels/chart6.xml.rels><?xml version="1.0" encoding="UTF-8" standalone="yes"?>
<Relationships xmlns="http://schemas.openxmlformats.org/package/2006/relationships"><Relationship Id="rId1" Type="http://schemas.microsoft.com/office/2011/relationships/chartStyle" Target="style6.xml"/><Relationship Id="rId2" Type="http://schemas.microsoft.com/office/2011/relationships/chartColorStyle" Target="colors6.xml"/></Relationships>
</file>

<file path=xl/charts/_rels/chart60.xml.rels><?xml version="1.0" encoding="UTF-8" standalone="yes"?>
<Relationships xmlns="http://schemas.openxmlformats.org/package/2006/relationships"><Relationship Id="rId1" Type="http://schemas.microsoft.com/office/2011/relationships/chartStyle" Target="style60.xml"/><Relationship Id="rId2" Type="http://schemas.microsoft.com/office/2011/relationships/chartColorStyle" Target="colors60.xml"/></Relationships>
</file>

<file path=xl/charts/_rels/chart61.xml.rels><?xml version="1.0" encoding="UTF-8" standalone="yes"?>
<Relationships xmlns="http://schemas.openxmlformats.org/package/2006/relationships"><Relationship Id="rId1" Type="http://schemas.microsoft.com/office/2011/relationships/chartStyle" Target="style61.xml"/><Relationship Id="rId2" Type="http://schemas.microsoft.com/office/2011/relationships/chartColorStyle" Target="colors61.xml"/></Relationships>
</file>

<file path=xl/charts/_rels/chart62.xml.rels><?xml version="1.0" encoding="UTF-8" standalone="yes"?>
<Relationships xmlns="http://schemas.openxmlformats.org/package/2006/relationships"><Relationship Id="rId1" Type="http://schemas.microsoft.com/office/2011/relationships/chartStyle" Target="style62.xml"/><Relationship Id="rId2" Type="http://schemas.microsoft.com/office/2011/relationships/chartColorStyle" Target="colors62.xml"/></Relationships>
</file>

<file path=xl/charts/_rels/chart63.xml.rels><?xml version="1.0" encoding="UTF-8" standalone="yes"?>
<Relationships xmlns="http://schemas.openxmlformats.org/package/2006/relationships"><Relationship Id="rId1" Type="http://schemas.microsoft.com/office/2011/relationships/chartStyle" Target="style63.xml"/><Relationship Id="rId2" Type="http://schemas.microsoft.com/office/2011/relationships/chartColorStyle" Target="colors63.xml"/></Relationships>
</file>

<file path=xl/charts/_rels/chart64.xml.rels><?xml version="1.0" encoding="UTF-8" standalone="yes"?>
<Relationships xmlns="http://schemas.openxmlformats.org/package/2006/relationships"><Relationship Id="rId1" Type="http://schemas.microsoft.com/office/2011/relationships/chartStyle" Target="style64.xml"/><Relationship Id="rId2" Type="http://schemas.microsoft.com/office/2011/relationships/chartColorStyle" Target="colors64.xml"/></Relationships>
</file>

<file path=xl/charts/_rels/chart65.xml.rels><?xml version="1.0" encoding="UTF-8" standalone="yes"?>
<Relationships xmlns="http://schemas.openxmlformats.org/package/2006/relationships"><Relationship Id="rId1" Type="http://schemas.microsoft.com/office/2011/relationships/chartStyle" Target="style65.xml"/><Relationship Id="rId2" Type="http://schemas.microsoft.com/office/2011/relationships/chartColorStyle" Target="colors65.xml"/></Relationships>
</file>

<file path=xl/charts/_rels/chart66.xml.rels><?xml version="1.0" encoding="UTF-8" standalone="yes"?>
<Relationships xmlns="http://schemas.openxmlformats.org/package/2006/relationships"><Relationship Id="rId1" Type="http://schemas.microsoft.com/office/2011/relationships/chartStyle" Target="style66.xml"/><Relationship Id="rId2" Type="http://schemas.microsoft.com/office/2011/relationships/chartColorStyle" Target="colors66.xml"/></Relationships>
</file>

<file path=xl/charts/_rels/chart67.xml.rels><?xml version="1.0" encoding="UTF-8" standalone="yes"?>
<Relationships xmlns="http://schemas.openxmlformats.org/package/2006/relationships"><Relationship Id="rId1" Type="http://schemas.microsoft.com/office/2011/relationships/chartStyle" Target="style67.xml"/><Relationship Id="rId2" Type="http://schemas.microsoft.com/office/2011/relationships/chartColorStyle" Target="colors67.xml"/></Relationships>
</file>

<file path=xl/charts/_rels/chart68.xml.rels><?xml version="1.0" encoding="UTF-8" standalone="yes"?>
<Relationships xmlns="http://schemas.openxmlformats.org/package/2006/relationships"><Relationship Id="rId1" Type="http://schemas.microsoft.com/office/2011/relationships/chartStyle" Target="style68.xml"/><Relationship Id="rId2" Type="http://schemas.microsoft.com/office/2011/relationships/chartColorStyle" Target="colors68.xml"/></Relationships>
</file>

<file path=xl/charts/_rels/chart69.xml.rels><?xml version="1.0" encoding="UTF-8" standalone="yes"?>
<Relationships xmlns="http://schemas.openxmlformats.org/package/2006/relationships"><Relationship Id="rId1" Type="http://schemas.microsoft.com/office/2011/relationships/chartStyle" Target="style69.xml"/><Relationship Id="rId2" Type="http://schemas.microsoft.com/office/2011/relationships/chartColorStyle" Target="colors69.xml"/></Relationships>
</file>

<file path=xl/charts/_rels/chart7.xml.rels><?xml version="1.0" encoding="UTF-8" standalone="yes"?>
<Relationships xmlns="http://schemas.openxmlformats.org/package/2006/relationships"><Relationship Id="rId1" Type="http://schemas.microsoft.com/office/2011/relationships/chartStyle" Target="style7.xml"/><Relationship Id="rId2" Type="http://schemas.microsoft.com/office/2011/relationships/chartColorStyle" Target="colors7.xml"/></Relationships>
</file>

<file path=xl/charts/_rels/chart70.xml.rels><?xml version="1.0" encoding="UTF-8" standalone="yes"?>
<Relationships xmlns="http://schemas.openxmlformats.org/package/2006/relationships"><Relationship Id="rId1" Type="http://schemas.microsoft.com/office/2011/relationships/chartStyle" Target="style70.xml"/><Relationship Id="rId2" Type="http://schemas.microsoft.com/office/2011/relationships/chartColorStyle" Target="colors70.xml"/></Relationships>
</file>

<file path=xl/charts/_rels/chart71.xml.rels><?xml version="1.0" encoding="UTF-8" standalone="yes"?>
<Relationships xmlns="http://schemas.openxmlformats.org/package/2006/relationships"><Relationship Id="rId1" Type="http://schemas.microsoft.com/office/2011/relationships/chartStyle" Target="style71.xml"/><Relationship Id="rId2" Type="http://schemas.microsoft.com/office/2011/relationships/chartColorStyle" Target="colors71.xml"/></Relationships>
</file>

<file path=xl/charts/_rels/chart72.xml.rels><?xml version="1.0" encoding="UTF-8" standalone="yes"?>
<Relationships xmlns="http://schemas.openxmlformats.org/package/2006/relationships"><Relationship Id="rId1" Type="http://schemas.microsoft.com/office/2011/relationships/chartStyle" Target="style72.xml"/><Relationship Id="rId2" Type="http://schemas.microsoft.com/office/2011/relationships/chartColorStyle" Target="colors72.xml"/></Relationships>
</file>

<file path=xl/charts/_rels/chart73.xml.rels><?xml version="1.0" encoding="UTF-8" standalone="yes"?>
<Relationships xmlns="http://schemas.openxmlformats.org/package/2006/relationships"><Relationship Id="rId1" Type="http://schemas.microsoft.com/office/2011/relationships/chartStyle" Target="style73.xml"/><Relationship Id="rId2" Type="http://schemas.microsoft.com/office/2011/relationships/chartColorStyle" Target="colors73.xml"/></Relationships>
</file>

<file path=xl/charts/_rels/chart74.xml.rels><?xml version="1.0" encoding="UTF-8" standalone="yes"?>
<Relationships xmlns="http://schemas.openxmlformats.org/package/2006/relationships"><Relationship Id="rId1" Type="http://schemas.microsoft.com/office/2011/relationships/chartStyle" Target="style74.xml"/><Relationship Id="rId2" Type="http://schemas.microsoft.com/office/2011/relationships/chartColorStyle" Target="colors74.xml"/></Relationships>
</file>

<file path=xl/charts/_rels/chart75.xml.rels><?xml version="1.0" encoding="UTF-8" standalone="yes"?>
<Relationships xmlns="http://schemas.openxmlformats.org/package/2006/relationships"><Relationship Id="rId1" Type="http://schemas.microsoft.com/office/2011/relationships/chartStyle" Target="style75.xml"/><Relationship Id="rId2" Type="http://schemas.microsoft.com/office/2011/relationships/chartColorStyle" Target="colors75.xml"/></Relationships>
</file>

<file path=xl/charts/_rels/chart76.xml.rels><?xml version="1.0" encoding="UTF-8" standalone="yes"?>
<Relationships xmlns="http://schemas.openxmlformats.org/package/2006/relationships"><Relationship Id="rId1" Type="http://schemas.microsoft.com/office/2011/relationships/chartStyle" Target="style76.xml"/><Relationship Id="rId2" Type="http://schemas.microsoft.com/office/2011/relationships/chartColorStyle" Target="colors76.xml"/></Relationships>
</file>

<file path=xl/charts/_rels/chart77.xml.rels><?xml version="1.0" encoding="UTF-8" standalone="yes"?>
<Relationships xmlns="http://schemas.openxmlformats.org/package/2006/relationships"><Relationship Id="rId1" Type="http://schemas.microsoft.com/office/2011/relationships/chartStyle" Target="style77.xml"/><Relationship Id="rId2" Type="http://schemas.microsoft.com/office/2011/relationships/chartColorStyle" Target="colors77.xml"/></Relationships>
</file>

<file path=xl/charts/_rels/chart78.xml.rels><?xml version="1.0" encoding="UTF-8" standalone="yes"?>
<Relationships xmlns="http://schemas.openxmlformats.org/package/2006/relationships"><Relationship Id="rId1" Type="http://schemas.microsoft.com/office/2011/relationships/chartStyle" Target="style78.xml"/><Relationship Id="rId2" Type="http://schemas.microsoft.com/office/2011/relationships/chartColorStyle" Target="colors78.xml"/></Relationships>
</file>

<file path=xl/charts/_rels/chart79.xml.rels><?xml version="1.0" encoding="UTF-8" standalone="yes"?>
<Relationships xmlns="http://schemas.openxmlformats.org/package/2006/relationships"><Relationship Id="rId1" Type="http://schemas.microsoft.com/office/2011/relationships/chartStyle" Target="style79.xml"/><Relationship Id="rId2" Type="http://schemas.microsoft.com/office/2011/relationships/chartColorStyle" Target="colors79.xml"/></Relationships>
</file>

<file path=xl/charts/_rels/chart8.xml.rels><?xml version="1.0" encoding="UTF-8" standalone="yes"?>
<Relationships xmlns="http://schemas.openxmlformats.org/package/2006/relationships"><Relationship Id="rId1" Type="http://schemas.microsoft.com/office/2011/relationships/chartStyle" Target="style8.xml"/><Relationship Id="rId2" Type="http://schemas.microsoft.com/office/2011/relationships/chartColorStyle" Target="colors8.xml"/></Relationships>
</file>

<file path=xl/charts/_rels/chart80.xml.rels><?xml version="1.0" encoding="UTF-8" standalone="yes"?>
<Relationships xmlns="http://schemas.openxmlformats.org/package/2006/relationships"><Relationship Id="rId1" Type="http://schemas.microsoft.com/office/2011/relationships/chartStyle" Target="style80.xml"/><Relationship Id="rId2" Type="http://schemas.microsoft.com/office/2011/relationships/chartColorStyle" Target="colors80.xml"/></Relationships>
</file>

<file path=xl/charts/_rels/chart81.xml.rels><?xml version="1.0" encoding="UTF-8" standalone="yes"?>
<Relationships xmlns="http://schemas.openxmlformats.org/package/2006/relationships"><Relationship Id="rId1" Type="http://schemas.microsoft.com/office/2011/relationships/chartStyle" Target="style81.xml"/><Relationship Id="rId2" Type="http://schemas.microsoft.com/office/2011/relationships/chartColorStyle" Target="colors81.xml"/></Relationships>
</file>

<file path=xl/charts/_rels/chart82.xml.rels><?xml version="1.0" encoding="UTF-8" standalone="yes"?>
<Relationships xmlns="http://schemas.openxmlformats.org/package/2006/relationships"><Relationship Id="rId1" Type="http://schemas.microsoft.com/office/2011/relationships/chartStyle" Target="style82.xml"/><Relationship Id="rId2" Type="http://schemas.microsoft.com/office/2011/relationships/chartColorStyle" Target="colors82.xml"/></Relationships>
</file>

<file path=xl/charts/_rels/chart83.xml.rels><?xml version="1.0" encoding="UTF-8" standalone="yes"?>
<Relationships xmlns="http://schemas.openxmlformats.org/package/2006/relationships"><Relationship Id="rId1" Type="http://schemas.microsoft.com/office/2011/relationships/chartStyle" Target="style83.xml"/><Relationship Id="rId2" Type="http://schemas.microsoft.com/office/2011/relationships/chartColorStyle" Target="colors83.xml"/></Relationships>
</file>

<file path=xl/charts/_rels/chart84.xml.rels><?xml version="1.0" encoding="UTF-8" standalone="yes"?>
<Relationships xmlns="http://schemas.openxmlformats.org/package/2006/relationships"><Relationship Id="rId1" Type="http://schemas.microsoft.com/office/2011/relationships/chartStyle" Target="style84.xml"/><Relationship Id="rId2" Type="http://schemas.microsoft.com/office/2011/relationships/chartColorStyle" Target="colors84.xml"/></Relationships>
</file>

<file path=xl/charts/_rels/chart85.xml.rels><?xml version="1.0" encoding="UTF-8" standalone="yes"?>
<Relationships xmlns="http://schemas.openxmlformats.org/package/2006/relationships"><Relationship Id="rId1" Type="http://schemas.microsoft.com/office/2011/relationships/chartStyle" Target="style85.xml"/><Relationship Id="rId2" Type="http://schemas.microsoft.com/office/2011/relationships/chartColorStyle" Target="colors85.xml"/></Relationships>
</file>

<file path=xl/charts/_rels/chart86.xml.rels><?xml version="1.0" encoding="UTF-8" standalone="yes"?>
<Relationships xmlns="http://schemas.openxmlformats.org/package/2006/relationships"><Relationship Id="rId1" Type="http://schemas.microsoft.com/office/2011/relationships/chartStyle" Target="style86.xml"/><Relationship Id="rId2" Type="http://schemas.microsoft.com/office/2011/relationships/chartColorStyle" Target="colors86.xml"/></Relationships>
</file>

<file path=xl/charts/_rels/chart87.xml.rels><?xml version="1.0" encoding="UTF-8" standalone="yes"?>
<Relationships xmlns="http://schemas.openxmlformats.org/package/2006/relationships"><Relationship Id="rId1" Type="http://schemas.microsoft.com/office/2011/relationships/chartStyle" Target="style87.xml"/><Relationship Id="rId2" Type="http://schemas.microsoft.com/office/2011/relationships/chartColorStyle" Target="colors87.xml"/></Relationships>
</file>

<file path=xl/charts/_rels/chart88.xml.rels><?xml version="1.0" encoding="UTF-8" standalone="yes"?>
<Relationships xmlns="http://schemas.openxmlformats.org/package/2006/relationships"><Relationship Id="rId1" Type="http://schemas.microsoft.com/office/2011/relationships/chartStyle" Target="style88.xml"/><Relationship Id="rId2" Type="http://schemas.microsoft.com/office/2011/relationships/chartColorStyle" Target="colors88.xml"/></Relationships>
</file>

<file path=xl/charts/_rels/chart89.xml.rels><?xml version="1.0" encoding="UTF-8" standalone="yes"?>
<Relationships xmlns="http://schemas.openxmlformats.org/package/2006/relationships"><Relationship Id="rId1" Type="http://schemas.microsoft.com/office/2011/relationships/chartStyle" Target="style89.xml"/><Relationship Id="rId2" Type="http://schemas.microsoft.com/office/2011/relationships/chartColorStyle" Target="colors89.xml"/></Relationships>
</file>

<file path=xl/charts/_rels/chart9.xml.rels><?xml version="1.0" encoding="UTF-8" standalone="yes"?>
<Relationships xmlns="http://schemas.openxmlformats.org/package/2006/relationships"><Relationship Id="rId1" Type="http://schemas.microsoft.com/office/2011/relationships/chartStyle" Target="style9.xml"/><Relationship Id="rId2" Type="http://schemas.microsoft.com/office/2011/relationships/chartColorStyle" Target="colors9.xml"/></Relationships>
</file>

<file path=xl/charts/_rels/chart90.xml.rels><?xml version="1.0" encoding="UTF-8" standalone="yes"?>
<Relationships xmlns="http://schemas.openxmlformats.org/package/2006/relationships"><Relationship Id="rId1" Type="http://schemas.microsoft.com/office/2011/relationships/chartStyle" Target="style90.xml"/><Relationship Id="rId2" Type="http://schemas.microsoft.com/office/2011/relationships/chartColorStyle" Target="colors90.xml"/></Relationships>
</file>

<file path=xl/charts/_rels/chart91.xml.rels><?xml version="1.0" encoding="UTF-8" standalone="yes"?>
<Relationships xmlns="http://schemas.openxmlformats.org/package/2006/relationships"><Relationship Id="rId1" Type="http://schemas.microsoft.com/office/2011/relationships/chartStyle" Target="style91.xml"/><Relationship Id="rId2" Type="http://schemas.microsoft.com/office/2011/relationships/chartColorStyle" Target="colors91.xml"/></Relationships>
</file>

<file path=xl/charts/_rels/chart92.xml.rels><?xml version="1.0" encoding="UTF-8" standalone="yes"?>
<Relationships xmlns="http://schemas.openxmlformats.org/package/2006/relationships"><Relationship Id="rId1" Type="http://schemas.microsoft.com/office/2011/relationships/chartStyle" Target="style92.xml"/><Relationship Id="rId2" Type="http://schemas.microsoft.com/office/2011/relationships/chartColorStyle" Target="colors92.xml"/></Relationships>
</file>

<file path=xl/charts/_rels/chart93.xml.rels><?xml version="1.0" encoding="UTF-8" standalone="yes"?>
<Relationships xmlns="http://schemas.openxmlformats.org/package/2006/relationships"><Relationship Id="rId1" Type="http://schemas.microsoft.com/office/2011/relationships/chartStyle" Target="style93.xml"/><Relationship Id="rId2" Type="http://schemas.microsoft.com/office/2011/relationships/chartColorStyle" Target="colors93.xml"/></Relationships>
</file>

<file path=xl/charts/_rels/chart94.xml.rels><?xml version="1.0" encoding="UTF-8" standalone="yes"?>
<Relationships xmlns="http://schemas.openxmlformats.org/package/2006/relationships"><Relationship Id="rId1" Type="http://schemas.microsoft.com/office/2011/relationships/chartStyle" Target="style94.xml"/><Relationship Id="rId2" Type="http://schemas.microsoft.com/office/2011/relationships/chartColorStyle" Target="colors94.xml"/></Relationships>
</file>

<file path=xl/charts/_rels/chart95.xml.rels><?xml version="1.0" encoding="UTF-8" standalone="yes"?>
<Relationships xmlns="http://schemas.openxmlformats.org/package/2006/relationships"><Relationship Id="rId1" Type="http://schemas.microsoft.com/office/2011/relationships/chartStyle" Target="style95.xml"/><Relationship Id="rId2" Type="http://schemas.microsoft.com/office/2011/relationships/chartColorStyle" Target="colors95.xml"/></Relationships>
</file>

<file path=xl/charts/_rels/chart96.xml.rels><?xml version="1.0" encoding="UTF-8" standalone="yes"?>
<Relationships xmlns="http://schemas.openxmlformats.org/package/2006/relationships"><Relationship Id="rId1" Type="http://schemas.microsoft.com/office/2011/relationships/chartStyle" Target="style96.xml"/><Relationship Id="rId2" Type="http://schemas.microsoft.com/office/2011/relationships/chartColorStyle" Target="colors96.xml"/></Relationships>
</file>

<file path=xl/charts/_rels/chart97.xml.rels><?xml version="1.0" encoding="UTF-8" standalone="yes"?>
<Relationships xmlns="http://schemas.openxmlformats.org/package/2006/relationships"><Relationship Id="rId1" Type="http://schemas.microsoft.com/office/2011/relationships/chartStyle" Target="style97.xml"/><Relationship Id="rId2" Type="http://schemas.microsoft.com/office/2011/relationships/chartColorStyle" Target="colors97.xml"/></Relationships>
</file>

<file path=xl/charts/_rels/chart98.xml.rels><?xml version="1.0" encoding="UTF-8" standalone="yes"?>
<Relationships xmlns="http://schemas.openxmlformats.org/package/2006/relationships"><Relationship Id="rId1" Type="http://schemas.microsoft.com/office/2011/relationships/chartStyle" Target="style98.xml"/><Relationship Id="rId2" Type="http://schemas.microsoft.com/office/2011/relationships/chartColorStyle" Target="colors98.xml"/></Relationships>
</file>

<file path=xl/charts/_rels/chart99.xml.rels><?xml version="1.0" encoding="UTF-8" standalone="yes"?>
<Relationships xmlns="http://schemas.openxmlformats.org/package/2006/relationships"><Relationship Id="rId1" Type="http://schemas.microsoft.com/office/2011/relationships/chartStyle" Target="style99.xml"/><Relationship Id="rId2" Type="http://schemas.microsoft.com/office/2011/relationships/chartColorStyle" Target="colors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Comsumo doméstico de vinos - Ultimos doce meses</a:t>
            </a:r>
          </a:p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0.000229002624671912"/>
          <c:y val="0.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0164424514200299"/>
          <c:y val="0.279058823529412"/>
          <c:w val="0.96711509715994"/>
          <c:h val="0.4800345839123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'Despacho por tipo'!$P$60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28575">
              <a:solidFill>
                <a:schemeClr val="accent1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tipo'!$K$61:$K$72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tipo'!$P$61:$P$72</c:f>
              <c:numCache>
                <c:formatCode>0.0</c:formatCode>
                <c:ptCount val="12"/>
                <c:pt idx="0">
                  <c:v>893.8569</c:v>
                </c:pt>
                <c:pt idx="1">
                  <c:v>898.6841</c:v>
                </c:pt>
                <c:pt idx="2">
                  <c:v>895.2465</c:v>
                </c:pt>
                <c:pt idx="3">
                  <c:v>896.9634000000001</c:v>
                </c:pt>
                <c:pt idx="4">
                  <c:v>894.9218000000001</c:v>
                </c:pt>
                <c:pt idx="5">
                  <c:v>913.6075000000001</c:v>
                </c:pt>
                <c:pt idx="6">
                  <c:v>931.3473</c:v>
                </c:pt>
                <c:pt idx="7">
                  <c:v>932.5443</c:v>
                </c:pt>
                <c:pt idx="8">
                  <c:v>940.5552</c:v>
                </c:pt>
                <c:pt idx="9">
                  <c:v>942.1683</c:v>
                </c:pt>
                <c:pt idx="10">
                  <c:v>940.7555000000001</c:v>
                </c:pt>
                <c:pt idx="11">
                  <c:v>942.9658000000001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2E7-4E36-B58E-A65F4AFE8A04}"/>
            </c:ext>
          </c:extLst>
        </c:ser>
        <c:ser>
          <c:idx val="1"/>
          <c:order val="1"/>
          <c:tx>
            <c:strRef>
              <c:f>'Despacho por tipo'!$Q$60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solidFill>
                <a:schemeClr val="accent2">
                  <a:lumMod val="75000"/>
                </a:schemeClr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tipo'!$K$61:$K$72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tipo'!$Q$61:$Q$72</c:f>
              <c:numCache>
                <c:formatCode>0.0</c:formatCode>
                <c:ptCount val="12"/>
                <c:pt idx="0">
                  <c:v>938.6081</c:v>
                </c:pt>
                <c:pt idx="1">
                  <c:v>932.4614999999999</c:v>
                </c:pt>
                <c:pt idx="2">
                  <c:v>925.1562</c:v>
                </c:pt>
                <c:pt idx="3">
                  <c:v>920.7173</c:v>
                </c:pt>
                <c:pt idx="4">
                  <c:v>900.4733</c:v>
                </c:pt>
                <c:pt idx="5">
                  <c:v>890.1464000000001</c:v>
                </c:pt>
                <c:pt idx="6">
                  <c:v>869.9668</c:v>
                </c:pt>
                <c:pt idx="7">
                  <c:v>863.6245</c:v>
                </c:pt>
                <c:pt idx="8">
                  <c:v>849.6384</c:v>
                </c:pt>
                <c:pt idx="9">
                  <c:v>834.3180000000001</c:v>
                </c:pt>
                <c:pt idx="10">
                  <c:v>837.7248</c:v>
                </c:pt>
                <c:pt idx="11">
                  <c:v>837.0144000000001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2E7-4E36-B58E-A65F4AFE8A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2079894136"/>
        <c:axId val="2079898184"/>
      </c:barChart>
      <c:lineChart>
        <c:grouping val="standard"/>
        <c:varyColors val="0"/>
        <c:ser>
          <c:idx val="2"/>
          <c:order val="2"/>
          <c:tx>
            <c:strRef>
              <c:f>'Despacho por tipo'!$R$60</c:f>
              <c:strCache>
                <c:ptCount val="1"/>
                <c:pt idx="0">
                  <c:v>2022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tipo'!$K$61:$K$72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tipo'!$R$61:$R$72</c:f>
              <c:numCache>
                <c:formatCode>0.0</c:formatCode>
                <c:ptCount val="12"/>
                <c:pt idx="0">
                  <c:v>829.0303</c:v>
                </c:pt>
                <c:pt idx="1">
                  <c:v>828.4006000000001</c:v>
                </c:pt>
                <c:pt idx="2">
                  <c:v>843.4315</c:v>
                </c:pt>
                <c:pt idx="3">
                  <c:v>844.5648</c:v>
                </c:pt>
                <c:pt idx="4">
                  <c:v>848.9664</c:v>
                </c:pt>
                <c:pt idx="5">
                  <c:v>837.6123</c:v>
                </c:pt>
                <c:pt idx="6">
                  <c:v>838.2141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2E7-4E36-B58E-A65F4AFE8A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9894136"/>
        <c:axId val="2079898184"/>
      </c:lineChart>
      <c:catAx>
        <c:axId val="20798941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79898184"/>
        <c:crosses val="autoZero"/>
        <c:auto val="1"/>
        <c:lblAlgn val="ctr"/>
        <c:lblOffset val="100"/>
        <c:noMultiLvlLbl val="0"/>
      </c:catAx>
      <c:valAx>
        <c:axId val="2079898184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20798941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Sauvignon</a:t>
            </a:r>
            <a:r>
              <a:rPr lang="es-AR" baseline="0"/>
              <a:t> Blanc</a:t>
            </a:r>
            <a:r>
              <a:rPr lang="es-AR"/>
              <a:t> - Ultimos doce meses</a:t>
            </a:r>
          </a:p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0.00115132785821126"/>
          <c:y val="0.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variedad'!$P$6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variedad'!$K$79:$K$90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variedad'!$P$79:$P$90</c:f>
              <c:numCache>
                <c:formatCode>0.0</c:formatCode>
                <c:ptCount val="12"/>
                <c:pt idx="0">
                  <c:v>4.922399999999999</c:v>
                </c:pt>
                <c:pt idx="1">
                  <c:v>4.848199999999999</c:v>
                </c:pt>
                <c:pt idx="2">
                  <c:v>4.9681</c:v>
                </c:pt>
                <c:pt idx="3">
                  <c:v>5.1672</c:v>
                </c:pt>
                <c:pt idx="4">
                  <c:v>5.2244</c:v>
                </c:pt>
                <c:pt idx="5">
                  <c:v>5.1288</c:v>
                </c:pt>
                <c:pt idx="6">
                  <c:v>4.954800000000001</c:v>
                </c:pt>
                <c:pt idx="7">
                  <c:v>5.094799999999999</c:v>
                </c:pt>
                <c:pt idx="8">
                  <c:v>5.0789</c:v>
                </c:pt>
                <c:pt idx="9">
                  <c:v>5.3016</c:v>
                </c:pt>
                <c:pt idx="10">
                  <c:v>5.0436</c:v>
                </c:pt>
                <c:pt idx="11">
                  <c:v>5.0266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878-454C-B3FE-0E70FDFF2652}"/>
            </c:ext>
          </c:extLst>
        </c:ser>
        <c:ser>
          <c:idx val="1"/>
          <c:order val="1"/>
          <c:tx>
            <c:strRef>
              <c:f>'Despacho por variedad'!$Q$6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variedad'!$K$79:$K$90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variedad'!$Q$79:$Q$90</c:f>
              <c:numCache>
                <c:formatCode>0.0</c:formatCode>
                <c:ptCount val="12"/>
                <c:pt idx="0">
                  <c:v>4.812799999999999</c:v>
                </c:pt>
                <c:pt idx="1">
                  <c:v>4.7737</c:v>
                </c:pt>
                <c:pt idx="2">
                  <c:v>4.7412</c:v>
                </c:pt>
                <c:pt idx="3">
                  <c:v>4.4819</c:v>
                </c:pt>
                <c:pt idx="4">
                  <c:v>4.3021</c:v>
                </c:pt>
                <c:pt idx="5">
                  <c:v>4.0966</c:v>
                </c:pt>
                <c:pt idx="6">
                  <c:v>4.3681</c:v>
                </c:pt>
                <c:pt idx="7">
                  <c:v>4.2659</c:v>
                </c:pt>
                <c:pt idx="8">
                  <c:v>4.6783</c:v>
                </c:pt>
                <c:pt idx="9">
                  <c:v>4.5203</c:v>
                </c:pt>
                <c:pt idx="10">
                  <c:v>4.3204</c:v>
                </c:pt>
                <c:pt idx="11">
                  <c:v>4.2852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878-454C-B3FE-0E70FDFF26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2106170040"/>
        <c:axId val="2106173944"/>
      </c:barChart>
      <c:lineChart>
        <c:grouping val="standard"/>
        <c:varyColors val="0"/>
        <c:ser>
          <c:idx val="2"/>
          <c:order val="2"/>
          <c:tx>
            <c:strRef>
              <c:f>'Despacho por variedad'!$R$6</c:f>
              <c:strCache>
                <c:ptCount val="1"/>
                <c:pt idx="0">
                  <c:v>2022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variedad'!$K$79:$K$90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variedad'!$R$79:$R$90</c:f>
              <c:numCache>
                <c:formatCode>0.0</c:formatCode>
                <c:ptCount val="12"/>
                <c:pt idx="0">
                  <c:v>4.3466</c:v>
                </c:pt>
                <c:pt idx="1">
                  <c:v>4.29</c:v>
                </c:pt>
                <c:pt idx="2">
                  <c:v>4.216500000000001</c:v>
                </c:pt>
                <c:pt idx="3">
                  <c:v>4.3715</c:v>
                </c:pt>
                <c:pt idx="4">
                  <c:v>4.4216</c:v>
                </c:pt>
                <c:pt idx="5">
                  <c:v>4.6004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878-454C-B3FE-0E70FDFF26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6170040"/>
        <c:axId val="2106173944"/>
      </c:lineChart>
      <c:catAx>
        <c:axId val="21061700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06173944"/>
        <c:crosses val="autoZero"/>
        <c:auto val="1"/>
        <c:lblAlgn val="ctr"/>
        <c:lblOffset val="100"/>
        <c:noMultiLvlLbl val="0"/>
      </c:catAx>
      <c:valAx>
        <c:axId val="2106173944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2106170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Otros y Blends</a:t>
            </a:r>
          </a:p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MAT Junio - Dólares/litro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varietal'!$L$6:$R$6</c:f>
              <c:numCache>
                <c:formatCode>General</c:formatCode>
                <c:ptCount val="7"/>
                <c:pt idx="0">
                  <c:v>2016.0</c:v>
                </c:pt>
                <c:pt idx="1">
                  <c:v>2017.0</c:v>
                </c:pt>
                <c:pt idx="2">
                  <c:v>2018.0</c:v>
                </c:pt>
                <c:pt idx="3">
                  <c:v>2019.0</c:v>
                </c:pt>
                <c:pt idx="4">
                  <c:v>2020.0</c:v>
                </c:pt>
                <c:pt idx="5">
                  <c:v>2021.0</c:v>
                </c:pt>
                <c:pt idx="6">
                  <c:v>2022.0</c:v>
                </c:pt>
              </c:numCache>
            </c:numRef>
          </c:cat>
          <c:val>
            <c:numRef>
              <c:f>'Exportación por varietal'!$L$460:$R$460</c:f>
              <c:numCache>
                <c:formatCode>0.00</c:formatCode>
                <c:ptCount val="7"/>
                <c:pt idx="0">
                  <c:v>2.90374250719313</c:v>
                </c:pt>
                <c:pt idx="1">
                  <c:v>3.026005861455622</c:v>
                </c:pt>
                <c:pt idx="2">
                  <c:v>3.321505950324991</c:v>
                </c:pt>
                <c:pt idx="3">
                  <c:v>2.961981657984997</c:v>
                </c:pt>
                <c:pt idx="4">
                  <c:v>2.365429218162466</c:v>
                </c:pt>
                <c:pt idx="5">
                  <c:v>2.693895698149483</c:v>
                </c:pt>
                <c:pt idx="6">
                  <c:v>2.991746062524636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10697640"/>
        <c:axId val="2110700888"/>
      </c:lineChart>
      <c:catAx>
        <c:axId val="2110697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10700888"/>
        <c:crosses val="autoZero"/>
        <c:auto val="1"/>
        <c:lblAlgn val="ctr"/>
        <c:lblOffset val="100"/>
        <c:noMultiLvlLbl val="0"/>
      </c:catAx>
      <c:valAx>
        <c:axId val="2110700888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2110697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vino total</a:t>
            </a:r>
          </a:p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MAT Junio - Dólares/litro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varietal'!$L$6:$R$6</c:f>
              <c:numCache>
                <c:formatCode>General</c:formatCode>
                <c:ptCount val="7"/>
                <c:pt idx="0">
                  <c:v>2016.0</c:v>
                </c:pt>
                <c:pt idx="1">
                  <c:v>2017.0</c:v>
                </c:pt>
                <c:pt idx="2">
                  <c:v>2018.0</c:v>
                </c:pt>
                <c:pt idx="3">
                  <c:v>2019.0</c:v>
                </c:pt>
                <c:pt idx="4">
                  <c:v>2020.0</c:v>
                </c:pt>
                <c:pt idx="5">
                  <c:v>2021.0</c:v>
                </c:pt>
                <c:pt idx="6">
                  <c:v>2022.0</c:v>
                </c:pt>
              </c:numCache>
            </c:numRef>
          </c:cat>
          <c:val>
            <c:numRef>
              <c:f>'Exportación por varietal'!$L$478:$R$478</c:f>
              <c:numCache>
                <c:formatCode>0.00</c:formatCode>
                <c:ptCount val="7"/>
                <c:pt idx="0">
                  <c:v>3.426910267043443</c:v>
                </c:pt>
                <c:pt idx="1">
                  <c:v>3.60011336560898</c:v>
                </c:pt>
                <c:pt idx="2">
                  <c:v>3.891195517141119</c:v>
                </c:pt>
                <c:pt idx="3">
                  <c:v>3.615867579908676</c:v>
                </c:pt>
                <c:pt idx="4">
                  <c:v>3.021737601489819</c:v>
                </c:pt>
                <c:pt idx="5">
                  <c:v>2.861715078703202</c:v>
                </c:pt>
                <c:pt idx="6">
                  <c:v>3.15262466178239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10737352"/>
        <c:axId val="2110740600"/>
      </c:lineChart>
      <c:catAx>
        <c:axId val="2110737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10740600"/>
        <c:crosses val="autoZero"/>
        <c:auto val="1"/>
        <c:lblAlgn val="ctr"/>
        <c:lblOffset val="100"/>
        <c:noMultiLvlLbl val="0"/>
      </c:catAx>
      <c:valAx>
        <c:axId val="2110740600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2110737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Chardonnay - Ultimos doce meses</a:t>
            </a:r>
          </a:p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0.00115132785821126"/>
          <c:y val="0.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variedad'!$P$6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variedad'!$K$97:$K$108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variedad'!$P$97:$P$108</c:f>
              <c:numCache>
                <c:formatCode>0.0</c:formatCode>
                <c:ptCount val="12"/>
                <c:pt idx="0">
                  <c:v>8.939</c:v>
                </c:pt>
                <c:pt idx="1">
                  <c:v>8.896099999999998</c:v>
                </c:pt>
                <c:pt idx="2">
                  <c:v>9.1681</c:v>
                </c:pt>
                <c:pt idx="3">
                  <c:v>9.013199999999997</c:v>
                </c:pt>
                <c:pt idx="4">
                  <c:v>8.8111</c:v>
                </c:pt>
                <c:pt idx="5">
                  <c:v>9.0672</c:v>
                </c:pt>
                <c:pt idx="6">
                  <c:v>9.1066</c:v>
                </c:pt>
                <c:pt idx="7">
                  <c:v>9.451899999999998</c:v>
                </c:pt>
                <c:pt idx="8">
                  <c:v>9.509899999999998</c:v>
                </c:pt>
                <c:pt idx="9">
                  <c:v>10.0027</c:v>
                </c:pt>
                <c:pt idx="10">
                  <c:v>10.5279</c:v>
                </c:pt>
                <c:pt idx="11">
                  <c:v>10.9527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DA7-45DD-82CD-9B0301FF1CD0}"/>
            </c:ext>
          </c:extLst>
        </c:ser>
        <c:ser>
          <c:idx val="1"/>
          <c:order val="1"/>
          <c:tx>
            <c:strRef>
              <c:f>'Despacho por variedad'!$Q$6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variedad'!$K$97:$K$108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variedad'!$Q$97:$Q$108</c:f>
              <c:numCache>
                <c:formatCode>0.0</c:formatCode>
                <c:ptCount val="12"/>
                <c:pt idx="0">
                  <c:v>11.209</c:v>
                </c:pt>
                <c:pt idx="1">
                  <c:v>11.1266</c:v>
                </c:pt>
                <c:pt idx="2">
                  <c:v>11.4307</c:v>
                </c:pt>
                <c:pt idx="3">
                  <c:v>11.9569</c:v>
                </c:pt>
                <c:pt idx="4">
                  <c:v>12.2005</c:v>
                </c:pt>
                <c:pt idx="5">
                  <c:v>12.0534</c:v>
                </c:pt>
                <c:pt idx="6">
                  <c:v>12.1872</c:v>
                </c:pt>
                <c:pt idx="7">
                  <c:v>12.0604</c:v>
                </c:pt>
                <c:pt idx="8">
                  <c:v>11.7734</c:v>
                </c:pt>
                <c:pt idx="9">
                  <c:v>11.1647</c:v>
                </c:pt>
                <c:pt idx="10">
                  <c:v>10.3444</c:v>
                </c:pt>
                <c:pt idx="11">
                  <c:v>10.0008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DA7-45DD-82CD-9B0301FF1C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2106232360"/>
        <c:axId val="2106236264"/>
      </c:barChart>
      <c:lineChart>
        <c:grouping val="standard"/>
        <c:varyColors val="0"/>
        <c:ser>
          <c:idx val="2"/>
          <c:order val="2"/>
          <c:tx>
            <c:strRef>
              <c:f>'Despacho por variedad'!$R$6</c:f>
              <c:strCache>
                <c:ptCount val="1"/>
                <c:pt idx="0">
                  <c:v>2022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variedad'!$K$97:$K$108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variedad'!$R$97:$R$108</c:f>
              <c:numCache>
                <c:formatCode>0.0</c:formatCode>
                <c:ptCount val="12"/>
                <c:pt idx="0">
                  <c:v>9.7103</c:v>
                </c:pt>
                <c:pt idx="1">
                  <c:v>9.858099999999998</c:v>
                </c:pt>
                <c:pt idx="2">
                  <c:v>9.6557</c:v>
                </c:pt>
                <c:pt idx="3">
                  <c:v>8.9375</c:v>
                </c:pt>
                <c:pt idx="4">
                  <c:v>8.6484</c:v>
                </c:pt>
                <c:pt idx="5">
                  <c:v>8.8044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DA7-45DD-82CD-9B0301FF1C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6232360"/>
        <c:axId val="2106236264"/>
      </c:lineChart>
      <c:catAx>
        <c:axId val="21062323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06236264"/>
        <c:crosses val="autoZero"/>
        <c:auto val="1"/>
        <c:lblAlgn val="ctr"/>
        <c:lblOffset val="100"/>
        <c:noMultiLvlLbl val="0"/>
      </c:catAx>
      <c:valAx>
        <c:axId val="2106236264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2106232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Torrontés Riojano - Ultimos doce meses</a:t>
            </a:r>
          </a:p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0.00115132785821126"/>
          <c:y val="0.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variedad'!$P$6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accent6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variedad'!$K$115:$K$126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variedad'!$P$115:$P$126</c:f>
              <c:numCache>
                <c:formatCode>0.0</c:formatCode>
                <c:ptCount val="12"/>
                <c:pt idx="0">
                  <c:v>12.4143</c:v>
                </c:pt>
                <c:pt idx="1">
                  <c:v>12.5685</c:v>
                </c:pt>
                <c:pt idx="2">
                  <c:v>12.2873</c:v>
                </c:pt>
                <c:pt idx="3">
                  <c:v>11.641</c:v>
                </c:pt>
                <c:pt idx="4">
                  <c:v>11.053</c:v>
                </c:pt>
                <c:pt idx="5">
                  <c:v>11.3581</c:v>
                </c:pt>
                <c:pt idx="6">
                  <c:v>11.5145</c:v>
                </c:pt>
                <c:pt idx="7">
                  <c:v>11.5437</c:v>
                </c:pt>
                <c:pt idx="8">
                  <c:v>11.7416</c:v>
                </c:pt>
                <c:pt idx="9">
                  <c:v>12.2559</c:v>
                </c:pt>
                <c:pt idx="10">
                  <c:v>13.608</c:v>
                </c:pt>
                <c:pt idx="11">
                  <c:v>13.7703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E75-4AB9-A85F-DCBED3F3658F}"/>
            </c:ext>
          </c:extLst>
        </c:ser>
        <c:ser>
          <c:idx val="1"/>
          <c:order val="1"/>
          <c:tx>
            <c:strRef>
              <c:f>'Despacho por variedad'!$Q$6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chemeClr val="accent6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variedad'!$K$115:$K$126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variedad'!$Q$115:$Q$126</c:f>
              <c:numCache>
                <c:formatCode>0.0</c:formatCode>
                <c:ptCount val="12"/>
                <c:pt idx="0">
                  <c:v>14.0973</c:v>
                </c:pt>
                <c:pt idx="1">
                  <c:v>13.8044</c:v>
                </c:pt>
                <c:pt idx="2">
                  <c:v>13.9386</c:v>
                </c:pt>
                <c:pt idx="3">
                  <c:v>14.0654</c:v>
                </c:pt>
                <c:pt idx="4">
                  <c:v>13.8188</c:v>
                </c:pt>
                <c:pt idx="5">
                  <c:v>13.7809</c:v>
                </c:pt>
                <c:pt idx="6">
                  <c:v>14.094</c:v>
                </c:pt>
                <c:pt idx="7">
                  <c:v>14.8708</c:v>
                </c:pt>
                <c:pt idx="8">
                  <c:v>15.1926</c:v>
                </c:pt>
                <c:pt idx="9">
                  <c:v>15.2403</c:v>
                </c:pt>
                <c:pt idx="10">
                  <c:v>14.4945</c:v>
                </c:pt>
                <c:pt idx="11">
                  <c:v>14.8471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E75-4AB9-A85F-DCBED3F365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2106294760"/>
        <c:axId val="2106298664"/>
      </c:barChart>
      <c:lineChart>
        <c:grouping val="standard"/>
        <c:varyColors val="0"/>
        <c:ser>
          <c:idx val="2"/>
          <c:order val="2"/>
          <c:tx>
            <c:strRef>
              <c:f>'Despacho por variedad'!$R$6</c:f>
              <c:strCache>
                <c:ptCount val="1"/>
                <c:pt idx="0">
                  <c:v>2022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variedad'!$K$115:$K$126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variedad'!$R$115:$R$126</c:f>
              <c:numCache>
                <c:formatCode>0.0</c:formatCode>
                <c:ptCount val="12"/>
                <c:pt idx="0">
                  <c:v>15.2286</c:v>
                </c:pt>
                <c:pt idx="1">
                  <c:v>15.9145</c:v>
                </c:pt>
                <c:pt idx="2">
                  <c:v>16.806</c:v>
                </c:pt>
                <c:pt idx="3">
                  <c:v>17.3411</c:v>
                </c:pt>
                <c:pt idx="4">
                  <c:v>17.7535</c:v>
                </c:pt>
                <c:pt idx="5">
                  <c:v>17.4533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E75-4AB9-A85F-DCBED3F365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6294760"/>
        <c:axId val="2106298664"/>
      </c:lineChart>
      <c:catAx>
        <c:axId val="21062947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06298664"/>
        <c:crosses val="autoZero"/>
        <c:auto val="1"/>
        <c:lblAlgn val="ctr"/>
        <c:lblOffset val="100"/>
        <c:noMultiLvlLbl val="0"/>
      </c:catAx>
      <c:valAx>
        <c:axId val="2106298664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2106294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5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varietales tintos - Promedio últimos doce meses</a:t>
            </a:r>
          </a:p>
        </c:rich>
      </c:tx>
      <c:layout>
        <c:manualLayout>
          <c:xMode val="edge"/>
          <c:yMode val="edge"/>
          <c:x val="0.000451224846894149"/>
          <c:y val="0.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Malbec</c:v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variedad'!$M$6:$R$6</c:f>
              <c:numCache>
                <c:formatCode>General</c:formatCode>
                <c:ptCount val="6"/>
                <c:pt idx="0">
                  <c:v>2017.0</c:v>
                </c:pt>
                <c:pt idx="1">
                  <c:v>2018.0</c:v>
                </c:pt>
                <c:pt idx="2">
                  <c:v>2019.0</c:v>
                </c:pt>
                <c:pt idx="3">
                  <c:v>2020.0</c:v>
                </c:pt>
                <c:pt idx="4">
                  <c:v>2021.0</c:v>
                </c:pt>
                <c:pt idx="5">
                  <c:v>2022.0</c:v>
                </c:pt>
              </c:numCache>
            </c:numRef>
          </c:cat>
          <c:val>
            <c:numRef>
              <c:f>'Despacho por variedad'!$M$20:$R$20</c:f>
              <c:numCache>
                <c:formatCode>0.0%</c:formatCode>
                <c:ptCount val="6"/>
                <c:pt idx="0">
                  <c:v>0.0889193445578274</c:v>
                </c:pt>
                <c:pt idx="1">
                  <c:v>0.0852518033909067</c:v>
                </c:pt>
                <c:pt idx="2">
                  <c:v>0.0997406422129672</c:v>
                </c:pt>
                <c:pt idx="3">
                  <c:v>0.11670918417101</c:v>
                </c:pt>
                <c:pt idx="4">
                  <c:v>0.149101359427766</c:v>
                </c:pt>
                <c:pt idx="5">
                  <c:v>0.151195589814392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F58-4BFA-B631-ABC4C53ED7A2}"/>
            </c:ext>
          </c:extLst>
        </c:ser>
        <c:ser>
          <c:idx val="1"/>
          <c:order val="1"/>
          <c:tx>
            <c:v>Cabernet Sauvignon</c:v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variedad'!$M$6:$R$6</c:f>
              <c:numCache>
                <c:formatCode>General</c:formatCode>
                <c:ptCount val="6"/>
                <c:pt idx="0">
                  <c:v>2017.0</c:v>
                </c:pt>
                <c:pt idx="1">
                  <c:v>2018.0</c:v>
                </c:pt>
                <c:pt idx="2">
                  <c:v>2019.0</c:v>
                </c:pt>
                <c:pt idx="3">
                  <c:v>2020.0</c:v>
                </c:pt>
                <c:pt idx="4">
                  <c:v>2021.0</c:v>
                </c:pt>
                <c:pt idx="5">
                  <c:v>2022.0</c:v>
                </c:pt>
              </c:numCache>
            </c:numRef>
          </c:cat>
          <c:val>
            <c:numRef>
              <c:f>'Despacho por variedad'!$M$38:$R$38</c:f>
              <c:numCache>
                <c:formatCode>0.0%</c:formatCode>
                <c:ptCount val="6"/>
                <c:pt idx="0">
                  <c:v>0.0330561722825953</c:v>
                </c:pt>
                <c:pt idx="1">
                  <c:v>0.0354891750200333</c:v>
                </c:pt>
                <c:pt idx="2">
                  <c:v>0.0377179182440822</c:v>
                </c:pt>
                <c:pt idx="3">
                  <c:v>0.04119750500031</c:v>
                </c:pt>
                <c:pt idx="4">
                  <c:v>0.0437351106968998</c:v>
                </c:pt>
                <c:pt idx="5">
                  <c:v>0.0431561695903417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F58-4BFA-B631-ABC4C53ED7A2}"/>
            </c:ext>
          </c:extLst>
        </c:ser>
        <c:ser>
          <c:idx val="2"/>
          <c:order val="2"/>
          <c:tx>
            <c:v>Merlot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variedad'!$M$6:$R$6</c:f>
              <c:numCache>
                <c:formatCode>General</c:formatCode>
                <c:ptCount val="6"/>
                <c:pt idx="0">
                  <c:v>2017.0</c:v>
                </c:pt>
                <c:pt idx="1">
                  <c:v>2018.0</c:v>
                </c:pt>
                <c:pt idx="2">
                  <c:v>2019.0</c:v>
                </c:pt>
                <c:pt idx="3">
                  <c:v>2020.0</c:v>
                </c:pt>
                <c:pt idx="4">
                  <c:v>2021.0</c:v>
                </c:pt>
                <c:pt idx="5">
                  <c:v>2022.0</c:v>
                </c:pt>
              </c:numCache>
            </c:numRef>
          </c:cat>
          <c:val>
            <c:numRef>
              <c:f>'Despacho por variedad'!$M$56:$R$56</c:f>
              <c:numCache>
                <c:formatCode>0.0%</c:formatCode>
                <c:ptCount val="6"/>
                <c:pt idx="0">
                  <c:v>0.0110412837061093</c:v>
                </c:pt>
                <c:pt idx="1">
                  <c:v>0.00910049455183661</c:v>
                </c:pt>
                <c:pt idx="2">
                  <c:v>0.0125543879984053</c:v>
                </c:pt>
                <c:pt idx="3">
                  <c:v>0.010369119695255</c:v>
                </c:pt>
                <c:pt idx="4">
                  <c:v>0.00934281171930202</c:v>
                </c:pt>
                <c:pt idx="5">
                  <c:v>0.011840149074547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2F58-4BFA-B631-ABC4C53ED7A2}"/>
            </c:ext>
          </c:extLst>
        </c:ser>
        <c:ser>
          <c:idx val="3"/>
          <c:order val="3"/>
          <c:tx>
            <c:v>Syrah</c:v>
          </c:tx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variedad'!$M$6:$R$6</c:f>
              <c:numCache>
                <c:formatCode>General</c:formatCode>
                <c:ptCount val="6"/>
                <c:pt idx="0">
                  <c:v>2017.0</c:v>
                </c:pt>
                <c:pt idx="1">
                  <c:v>2018.0</c:v>
                </c:pt>
                <c:pt idx="2">
                  <c:v>2019.0</c:v>
                </c:pt>
                <c:pt idx="3">
                  <c:v>2020.0</c:v>
                </c:pt>
                <c:pt idx="4">
                  <c:v>2021.0</c:v>
                </c:pt>
                <c:pt idx="5">
                  <c:v>2022.0</c:v>
                </c:pt>
              </c:numCache>
            </c:numRef>
          </c:cat>
          <c:val>
            <c:numRef>
              <c:f>'Despacho por variedad'!$M$74:$R$74</c:f>
              <c:numCache>
                <c:formatCode>0.0%</c:formatCode>
                <c:ptCount val="6"/>
                <c:pt idx="0">
                  <c:v>0.0137914195543527</c:v>
                </c:pt>
                <c:pt idx="1">
                  <c:v>0.0147161556581122</c:v>
                </c:pt>
                <c:pt idx="2">
                  <c:v>0.0136228352754814</c:v>
                </c:pt>
                <c:pt idx="3">
                  <c:v>0.0120057785754269</c:v>
                </c:pt>
                <c:pt idx="4">
                  <c:v>0.0125371022949505</c:v>
                </c:pt>
                <c:pt idx="5">
                  <c:v>0.0121019730918837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2F58-4BFA-B631-ABC4C53ED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2106362376"/>
        <c:axId val="2106366232"/>
      </c:barChart>
      <c:catAx>
        <c:axId val="21063623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06366232"/>
        <c:crosses val="autoZero"/>
        <c:auto val="1"/>
        <c:lblAlgn val="ctr"/>
        <c:lblOffset val="100"/>
        <c:noMultiLvlLbl val="0"/>
      </c:catAx>
      <c:valAx>
        <c:axId val="2106366232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2106362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varietales blancos - Promedio últimos doce meses</a:t>
            </a:r>
          </a:p>
        </c:rich>
      </c:tx>
      <c:layout>
        <c:manualLayout>
          <c:xMode val="edge"/>
          <c:yMode val="edge"/>
          <c:x val="0.000451224846894149"/>
          <c:y val="0.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Sauvignon Blanc</c:v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variedad'!$M$6:$R$6</c:f>
              <c:numCache>
                <c:formatCode>General</c:formatCode>
                <c:ptCount val="6"/>
                <c:pt idx="0">
                  <c:v>2017.0</c:v>
                </c:pt>
                <c:pt idx="1">
                  <c:v>2018.0</c:v>
                </c:pt>
                <c:pt idx="2">
                  <c:v>2019.0</c:v>
                </c:pt>
                <c:pt idx="3">
                  <c:v>2020.0</c:v>
                </c:pt>
                <c:pt idx="4">
                  <c:v>2021.0</c:v>
                </c:pt>
                <c:pt idx="5">
                  <c:v>2022.0</c:v>
                </c:pt>
              </c:numCache>
            </c:numRef>
          </c:cat>
          <c:val>
            <c:numRef>
              <c:f>'Despacho por variedad'!$M$92:$R$92</c:f>
              <c:numCache>
                <c:formatCode>0.0%</c:formatCode>
                <c:ptCount val="6"/>
                <c:pt idx="0">
                  <c:v>0.00419175753561046</c:v>
                </c:pt>
                <c:pt idx="1">
                  <c:v>0.00440769432104486</c:v>
                </c:pt>
                <c:pt idx="2">
                  <c:v>0.00534569460492009</c:v>
                </c:pt>
                <c:pt idx="3">
                  <c:v>0.00551174829501962</c:v>
                </c:pt>
                <c:pt idx="4">
                  <c:v>0.00506106232808188</c:v>
                </c:pt>
                <c:pt idx="5">
                  <c:v>0.00521593188116095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D49-4D1B-A462-A181493E8A96}"/>
            </c:ext>
          </c:extLst>
        </c:ser>
        <c:ser>
          <c:idx val="1"/>
          <c:order val="1"/>
          <c:tx>
            <c:v>Chardonnay</c:v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variedad'!$M$6:$R$6</c:f>
              <c:numCache>
                <c:formatCode>General</c:formatCode>
                <c:ptCount val="6"/>
                <c:pt idx="0">
                  <c:v>2017.0</c:v>
                </c:pt>
                <c:pt idx="1">
                  <c:v>2018.0</c:v>
                </c:pt>
                <c:pt idx="2">
                  <c:v>2019.0</c:v>
                </c:pt>
                <c:pt idx="3">
                  <c:v>2020.0</c:v>
                </c:pt>
                <c:pt idx="4">
                  <c:v>2021.0</c:v>
                </c:pt>
                <c:pt idx="5">
                  <c:v>2022.0</c:v>
                </c:pt>
              </c:numCache>
            </c:numRef>
          </c:cat>
          <c:val>
            <c:numRef>
              <c:f>'Despacho por variedad'!$M$110:$R$110</c:f>
              <c:numCache>
                <c:formatCode>0.0%</c:formatCode>
                <c:ptCount val="6"/>
                <c:pt idx="0">
                  <c:v>0.00866999951710177</c:v>
                </c:pt>
                <c:pt idx="1">
                  <c:v>0.00896697480585308</c:v>
                </c:pt>
                <c:pt idx="2">
                  <c:v>0.00980151292253709</c:v>
                </c:pt>
                <c:pt idx="3">
                  <c:v>0.0102912142281871</c:v>
                </c:pt>
                <c:pt idx="4">
                  <c:v>0.0129726367723874</c:v>
                </c:pt>
                <c:pt idx="5">
                  <c:v>0.0110521333053286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D49-4D1B-A462-A181493E8A96}"/>
            </c:ext>
          </c:extLst>
        </c:ser>
        <c:ser>
          <c:idx val="2"/>
          <c:order val="2"/>
          <c:tx>
            <c:v>Torrontés Riojano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variedad'!$M$6:$R$6</c:f>
              <c:numCache>
                <c:formatCode>General</c:formatCode>
                <c:ptCount val="6"/>
                <c:pt idx="0">
                  <c:v>2017.0</c:v>
                </c:pt>
                <c:pt idx="1">
                  <c:v>2018.0</c:v>
                </c:pt>
                <c:pt idx="2">
                  <c:v>2019.0</c:v>
                </c:pt>
                <c:pt idx="3">
                  <c:v>2020.0</c:v>
                </c:pt>
                <c:pt idx="4">
                  <c:v>2021.0</c:v>
                </c:pt>
                <c:pt idx="5">
                  <c:v>2022.0</c:v>
                </c:pt>
              </c:numCache>
            </c:numRef>
          </c:cat>
          <c:val>
            <c:numRef>
              <c:f>'Despacho por variedad'!$M$128:$R$128</c:f>
              <c:numCache>
                <c:formatCode>0.0%</c:formatCode>
                <c:ptCount val="6"/>
                <c:pt idx="0">
                  <c:v>0.0126228718836643</c:v>
                </c:pt>
                <c:pt idx="1">
                  <c:v>0.0151945573195248</c:v>
                </c:pt>
                <c:pt idx="2">
                  <c:v>0.0160773757534316</c:v>
                </c:pt>
                <c:pt idx="3">
                  <c:v>0.0132221761050724</c:v>
                </c:pt>
                <c:pt idx="4">
                  <c:v>0.0162497304089132</c:v>
                </c:pt>
                <c:pt idx="5">
                  <c:v>0.0199715584594207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D49-4D1B-A462-A181493E8A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2106418856"/>
        <c:axId val="2106422664"/>
      </c:barChart>
      <c:catAx>
        <c:axId val="21064188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06422664"/>
        <c:crosses val="autoZero"/>
        <c:auto val="1"/>
        <c:lblAlgn val="ctr"/>
        <c:lblOffset val="100"/>
        <c:noMultiLvlLbl val="0"/>
      </c:catAx>
      <c:valAx>
        <c:axId val="2106422664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21064188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en volumen principales varietales</a:t>
            </a:r>
          </a:p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Promedio últimos doce meses</a:t>
            </a:r>
          </a:p>
        </c:rich>
      </c:tx>
      <c:layout>
        <c:manualLayout>
          <c:xMode val="edge"/>
          <c:yMode val="edge"/>
          <c:x val="0.00173393124065769"/>
          <c:y val="0.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Malbec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varietal'!$L$6:$Q$6</c:f>
              <c:numCache>
                <c:formatCode>General</c:formatCode>
                <c:ptCount val="6"/>
                <c:pt idx="0">
                  <c:v>2016.0</c:v>
                </c:pt>
                <c:pt idx="1">
                  <c:v>2017.0</c:v>
                </c:pt>
                <c:pt idx="2">
                  <c:v>2018.0</c:v>
                </c:pt>
                <c:pt idx="3">
                  <c:v>2019.0</c:v>
                </c:pt>
                <c:pt idx="4">
                  <c:v>2020.0</c:v>
                </c:pt>
                <c:pt idx="5">
                  <c:v>2021.0</c:v>
                </c:pt>
              </c:numCache>
            </c:numRef>
          </c:cat>
          <c:val>
            <c:numRef>
              <c:f>'Exportación por varietal'!$L$20:$Q$20</c:f>
              <c:numCache>
                <c:formatCode>0.0%</c:formatCode>
                <c:ptCount val="6"/>
                <c:pt idx="0">
                  <c:v>0.578590836101324</c:v>
                </c:pt>
                <c:pt idx="1">
                  <c:v>0.604299785882205</c:v>
                </c:pt>
                <c:pt idx="2">
                  <c:v>0.610850813153932</c:v>
                </c:pt>
                <c:pt idx="3">
                  <c:v>0.598863839680376</c:v>
                </c:pt>
                <c:pt idx="4">
                  <c:v>0.576807373940934</c:v>
                </c:pt>
                <c:pt idx="5">
                  <c:v>0.601182804619549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E89-4DB6-8B79-A8BFEC4BCF8E}"/>
            </c:ext>
          </c:extLst>
        </c:ser>
        <c:ser>
          <c:idx val="1"/>
          <c:order val="1"/>
          <c:tx>
            <c:v>Cabernet Sauvignon</c:v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varietal'!$L$6:$Q$6</c:f>
              <c:numCache>
                <c:formatCode>General</c:formatCode>
                <c:ptCount val="6"/>
                <c:pt idx="0">
                  <c:v>2016.0</c:v>
                </c:pt>
                <c:pt idx="1">
                  <c:v>2017.0</c:v>
                </c:pt>
                <c:pt idx="2">
                  <c:v>2018.0</c:v>
                </c:pt>
                <c:pt idx="3">
                  <c:v>2019.0</c:v>
                </c:pt>
                <c:pt idx="4">
                  <c:v>2020.0</c:v>
                </c:pt>
                <c:pt idx="5">
                  <c:v>2021.0</c:v>
                </c:pt>
              </c:numCache>
            </c:numRef>
          </c:cat>
          <c:val>
            <c:numRef>
              <c:f>'Exportación por varietal'!$L$38:$Q$38</c:f>
              <c:numCache>
                <c:formatCode>0.0%</c:formatCode>
                <c:ptCount val="6"/>
                <c:pt idx="0">
                  <c:v>0.104709728137986</c:v>
                </c:pt>
                <c:pt idx="1">
                  <c:v>0.0936080035132314</c:v>
                </c:pt>
                <c:pt idx="2">
                  <c:v>0.0914570661096436</c:v>
                </c:pt>
                <c:pt idx="3">
                  <c:v>0.0850072961427207</c:v>
                </c:pt>
                <c:pt idx="4">
                  <c:v>0.0857593576281394</c:v>
                </c:pt>
                <c:pt idx="5">
                  <c:v>0.0903086624480932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E89-4DB6-8B79-A8BFEC4BCF8E}"/>
            </c:ext>
          </c:extLst>
        </c:ser>
        <c:ser>
          <c:idx val="2"/>
          <c:order val="2"/>
          <c:tx>
            <c:v>Chardonnay</c:v>
          </c:tx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varietal'!$L$6:$Q$6</c:f>
              <c:numCache>
                <c:formatCode>General</c:formatCode>
                <c:ptCount val="6"/>
                <c:pt idx="0">
                  <c:v>2016.0</c:v>
                </c:pt>
                <c:pt idx="1">
                  <c:v>2017.0</c:v>
                </c:pt>
                <c:pt idx="2">
                  <c:v>2018.0</c:v>
                </c:pt>
                <c:pt idx="3">
                  <c:v>2019.0</c:v>
                </c:pt>
                <c:pt idx="4">
                  <c:v>2020.0</c:v>
                </c:pt>
                <c:pt idx="5">
                  <c:v>2021.0</c:v>
                </c:pt>
              </c:numCache>
            </c:numRef>
          </c:cat>
          <c:val>
            <c:numRef>
              <c:f>'Exportación por varietal'!$L$110:$Q$110</c:f>
              <c:numCache>
                <c:formatCode>0.0%</c:formatCode>
                <c:ptCount val="6"/>
                <c:pt idx="0">
                  <c:v>0.0531582300197385</c:v>
                </c:pt>
                <c:pt idx="1">
                  <c:v>0.0526641036457877</c:v>
                </c:pt>
                <c:pt idx="2">
                  <c:v>0.0514515766756086</c:v>
                </c:pt>
                <c:pt idx="3">
                  <c:v>0.0508298416315603</c:v>
                </c:pt>
                <c:pt idx="4">
                  <c:v>0.0639612458566184</c:v>
                </c:pt>
                <c:pt idx="5">
                  <c:v>0.0625473714745699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E89-4DB6-8B79-A8BFEC4BCF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2030323928"/>
        <c:axId val="2030327784"/>
      </c:barChart>
      <c:catAx>
        <c:axId val="20303239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30327784"/>
        <c:crosses val="autoZero"/>
        <c:auto val="1"/>
        <c:lblAlgn val="ctr"/>
        <c:lblOffset val="100"/>
        <c:noMultiLvlLbl val="0"/>
      </c:catAx>
      <c:valAx>
        <c:axId val="2030327784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2030323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en valor principales varietales</a:t>
            </a:r>
          </a:p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Promedio últimos doce meses</a:t>
            </a:r>
          </a:p>
        </c:rich>
      </c:tx>
      <c:layout>
        <c:manualLayout>
          <c:xMode val="edge"/>
          <c:yMode val="edge"/>
          <c:x val="0.00171904187652219"/>
          <c:y val="0.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Malbec</c:v>
          </c:tx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varietal'!$L$167:$Q$167</c:f>
              <c:numCache>
                <c:formatCode>General</c:formatCode>
                <c:ptCount val="6"/>
                <c:pt idx="0">
                  <c:v>2016.0</c:v>
                </c:pt>
                <c:pt idx="1">
                  <c:v>2017.0</c:v>
                </c:pt>
                <c:pt idx="2">
                  <c:v>2018.0</c:v>
                </c:pt>
                <c:pt idx="3">
                  <c:v>2019.0</c:v>
                </c:pt>
                <c:pt idx="4">
                  <c:v>2020.0</c:v>
                </c:pt>
                <c:pt idx="5">
                  <c:v>2021.0</c:v>
                </c:pt>
              </c:numCache>
            </c:numRef>
          </c:cat>
          <c:val>
            <c:numRef>
              <c:f>'Exportación por varietal'!$L$181:$Q$181</c:f>
              <c:numCache>
                <c:formatCode>0.0%</c:formatCode>
                <c:ptCount val="6"/>
                <c:pt idx="0">
                  <c:v>0.627668099887335</c:v>
                </c:pt>
                <c:pt idx="1">
                  <c:v>0.643521718344464</c:v>
                </c:pt>
                <c:pt idx="2">
                  <c:v>0.654458422227679</c:v>
                </c:pt>
                <c:pt idx="3">
                  <c:v>0.656233559737485</c:v>
                </c:pt>
                <c:pt idx="4">
                  <c:v>0.65170181526413</c:v>
                </c:pt>
                <c:pt idx="5">
                  <c:v>0.652777008304254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665-4214-B463-D3FBB491A3B8}"/>
            </c:ext>
          </c:extLst>
        </c:ser>
        <c:ser>
          <c:idx val="1"/>
          <c:order val="1"/>
          <c:tx>
            <c:v>Cabernet Sauvignon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varietal'!$L$167:$Q$167</c:f>
              <c:numCache>
                <c:formatCode>General</c:formatCode>
                <c:ptCount val="6"/>
                <c:pt idx="0">
                  <c:v>2016.0</c:v>
                </c:pt>
                <c:pt idx="1">
                  <c:v>2017.0</c:v>
                </c:pt>
                <c:pt idx="2">
                  <c:v>2018.0</c:v>
                </c:pt>
                <c:pt idx="3">
                  <c:v>2019.0</c:v>
                </c:pt>
                <c:pt idx="4">
                  <c:v>2020.0</c:v>
                </c:pt>
                <c:pt idx="5">
                  <c:v>2021.0</c:v>
                </c:pt>
              </c:numCache>
            </c:numRef>
          </c:cat>
          <c:val>
            <c:numRef>
              <c:f>'Exportación por varietal'!$L$199:$Q$199</c:f>
              <c:numCache>
                <c:formatCode>0.0%</c:formatCode>
                <c:ptCount val="6"/>
                <c:pt idx="0">
                  <c:v>0.103636884873349</c:v>
                </c:pt>
                <c:pt idx="1">
                  <c:v>0.104461680362583</c:v>
                </c:pt>
                <c:pt idx="2">
                  <c:v>0.0989571482318379</c:v>
                </c:pt>
                <c:pt idx="3">
                  <c:v>0.0947701794013444</c:v>
                </c:pt>
                <c:pt idx="4">
                  <c:v>0.0955012232353714</c:v>
                </c:pt>
                <c:pt idx="5">
                  <c:v>0.0952474525857629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665-4214-B463-D3FBB491A3B8}"/>
            </c:ext>
          </c:extLst>
        </c:ser>
        <c:ser>
          <c:idx val="2"/>
          <c:order val="2"/>
          <c:tx>
            <c:v>Chardonnay</c:v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varietal'!$L$167:$Q$167</c:f>
              <c:numCache>
                <c:formatCode>General</c:formatCode>
                <c:ptCount val="6"/>
                <c:pt idx="0">
                  <c:v>2016.0</c:v>
                </c:pt>
                <c:pt idx="1">
                  <c:v>2017.0</c:v>
                </c:pt>
                <c:pt idx="2">
                  <c:v>2018.0</c:v>
                </c:pt>
                <c:pt idx="3">
                  <c:v>2019.0</c:v>
                </c:pt>
                <c:pt idx="4">
                  <c:v>2020.0</c:v>
                </c:pt>
                <c:pt idx="5">
                  <c:v>2021.0</c:v>
                </c:pt>
              </c:numCache>
            </c:numRef>
          </c:cat>
          <c:val>
            <c:numRef>
              <c:f>'Exportación por varietal'!$L$271:$Q$271</c:f>
              <c:numCache>
                <c:formatCode>0.0%</c:formatCode>
                <c:ptCount val="6"/>
                <c:pt idx="0">
                  <c:v>0.050391811449346</c:v>
                </c:pt>
                <c:pt idx="1">
                  <c:v>0.048713693462998</c:v>
                </c:pt>
                <c:pt idx="2">
                  <c:v>0.0473418431599603</c:v>
                </c:pt>
                <c:pt idx="3">
                  <c:v>0.0483964025229635</c:v>
                </c:pt>
                <c:pt idx="4">
                  <c:v>0.0552024559448957</c:v>
                </c:pt>
                <c:pt idx="5">
                  <c:v>0.058006208497123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665-4214-B463-D3FBB491A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2030392376"/>
        <c:axId val="2030396232"/>
      </c:barChart>
      <c:catAx>
        <c:axId val="20303923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30396232"/>
        <c:crosses val="autoZero"/>
        <c:auto val="1"/>
        <c:lblAlgn val="ctr"/>
        <c:lblOffset val="100"/>
        <c:noMultiLvlLbl val="0"/>
      </c:catAx>
      <c:valAx>
        <c:axId val="2030396232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2030392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2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</a:t>
            </a:r>
            <a:r>
              <a:rPr lang="es-AR" baseline="0"/>
              <a:t> en volumen principales destinos de exportación - Promedio últimos doce meses</a:t>
            </a:r>
            <a:endParaRPr lang="es-AR"/>
          </a:p>
        </c:rich>
      </c:tx>
      <c:layout>
        <c:manualLayout>
          <c:xMode val="edge"/>
          <c:yMode val="edge"/>
          <c:x val="6.8096697310196E-5"/>
          <c:y val="0.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Estados Unidos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país'!$L$6:$Q$6</c:f>
              <c:numCache>
                <c:formatCode>General</c:formatCode>
                <c:ptCount val="6"/>
                <c:pt idx="0">
                  <c:v>2016.0</c:v>
                </c:pt>
                <c:pt idx="1">
                  <c:v>2017.0</c:v>
                </c:pt>
                <c:pt idx="2">
                  <c:v>2018.0</c:v>
                </c:pt>
                <c:pt idx="3">
                  <c:v>2019.0</c:v>
                </c:pt>
                <c:pt idx="4">
                  <c:v>2020.0</c:v>
                </c:pt>
                <c:pt idx="5">
                  <c:v>2021.0</c:v>
                </c:pt>
              </c:numCache>
            </c:numRef>
          </c:cat>
          <c:val>
            <c:numRef>
              <c:f>'Exportación por país'!$L$20:$Q$20</c:f>
              <c:numCache>
                <c:formatCode>0.0%</c:formatCode>
                <c:ptCount val="6"/>
                <c:pt idx="0">
                  <c:v>0.311249359990611</c:v>
                </c:pt>
                <c:pt idx="1">
                  <c:v>0.287258895963881</c:v>
                </c:pt>
                <c:pt idx="2">
                  <c:v>0.249444533809734</c:v>
                </c:pt>
                <c:pt idx="3">
                  <c:v>0.224164119087508</c:v>
                </c:pt>
                <c:pt idx="4">
                  <c:v>0.166745808795067</c:v>
                </c:pt>
                <c:pt idx="5">
                  <c:v>0.198202543895971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300-414D-9590-DCE901D32E9E}"/>
            </c:ext>
          </c:extLst>
        </c:ser>
        <c:ser>
          <c:idx val="1"/>
          <c:order val="1"/>
          <c:tx>
            <c:v>Reino Unido</c:v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país'!$L$6:$Q$6</c:f>
              <c:numCache>
                <c:formatCode>General</c:formatCode>
                <c:ptCount val="6"/>
                <c:pt idx="0">
                  <c:v>2016.0</c:v>
                </c:pt>
                <c:pt idx="1">
                  <c:v>2017.0</c:v>
                </c:pt>
                <c:pt idx="2">
                  <c:v>2018.0</c:v>
                </c:pt>
                <c:pt idx="3">
                  <c:v>2019.0</c:v>
                </c:pt>
                <c:pt idx="4">
                  <c:v>2020.0</c:v>
                </c:pt>
                <c:pt idx="5">
                  <c:v>2021.0</c:v>
                </c:pt>
              </c:numCache>
            </c:numRef>
          </c:cat>
          <c:val>
            <c:numRef>
              <c:f>'Exportación por país'!$L$38:$Q$38</c:f>
              <c:numCache>
                <c:formatCode>0.0%</c:formatCode>
                <c:ptCount val="6"/>
                <c:pt idx="0">
                  <c:v>0.118416855255842</c:v>
                </c:pt>
                <c:pt idx="1">
                  <c:v>0.138483838096357</c:v>
                </c:pt>
                <c:pt idx="2">
                  <c:v>0.141575887963499</c:v>
                </c:pt>
                <c:pt idx="3">
                  <c:v>0.132912539037973</c:v>
                </c:pt>
                <c:pt idx="4">
                  <c:v>0.132191176735521</c:v>
                </c:pt>
                <c:pt idx="5">
                  <c:v>0.183016759884145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300-414D-9590-DCE901D32E9E}"/>
            </c:ext>
          </c:extLst>
        </c:ser>
        <c:ser>
          <c:idx val="2"/>
          <c:order val="2"/>
          <c:tx>
            <c:v>Canadá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país'!$L$6:$Q$6</c:f>
              <c:numCache>
                <c:formatCode>General</c:formatCode>
                <c:ptCount val="6"/>
                <c:pt idx="0">
                  <c:v>2016.0</c:v>
                </c:pt>
                <c:pt idx="1">
                  <c:v>2017.0</c:v>
                </c:pt>
                <c:pt idx="2">
                  <c:v>2018.0</c:v>
                </c:pt>
                <c:pt idx="3">
                  <c:v>2019.0</c:v>
                </c:pt>
                <c:pt idx="4">
                  <c:v>2020.0</c:v>
                </c:pt>
                <c:pt idx="5">
                  <c:v>2021.0</c:v>
                </c:pt>
              </c:numCache>
            </c:numRef>
          </c:cat>
          <c:val>
            <c:numRef>
              <c:f>'Exportación por país'!$L$56:$Q$56</c:f>
              <c:numCache>
                <c:formatCode>0.0%</c:formatCode>
                <c:ptCount val="6"/>
                <c:pt idx="0">
                  <c:v>0.0833496327711996</c:v>
                </c:pt>
                <c:pt idx="1">
                  <c:v>0.0769079717041239</c:v>
                </c:pt>
                <c:pt idx="2">
                  <c:v>0.0764762422533256</c:v>
                </c:pt>
                <c:pt idx="3">
                  <c:v>0.107988608382995</c:v>
                </c:pt>
                <c:pt idx="4">
                  <c:v>0.11028876895915</c:v>
                </c:pt>
                <c:pt idx="5">
                  <c:v>0.115163451056357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300-414D-9590-DCE901D32E9E}"/>
            </c:ext>
          </c:extLst>
        </c:ser>
        <c:ser>
          <c:idx val="3"/>
          <c:order val="3"/>
          <c:tx>
            <c:v>Brasil</c:v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país'!$L$6:$Q$6</c:f>
              <c:numCache>
                <c:formatCode>General</c:formatCode>
                <c:ptCount val="6"/>
                <c:pt idx="0">
                  <c:v>2016.0</c:v>
                </c:pt>
                <c:pt idx="1">
                  <c:v>2017.0</c:v>
                </c:pt>
                <c:pt idx="2">
                  <c:v>2018.0</c:v>
                </c:pt>
                <c:pt idx="3">
                  <c:v>2019.0</c:v>
                </c:pt>
                <c:pt idx="4">
                  <c:v>2020.0</c:v>
                </c:pt>
                <c:pt idx="5">
                  <c:v>2021.0</c:v>
                </c:pt>
              </c:numCache>
            </c:numRef>
          </c:cat>
          <c:val>
            <c:numRef>
              <c:f>'Exportación por país'!$L$74:$Q$74</c:f>
              <c:numCache>
                <c:formatCode>0.0%</c:formatCode>
                <c:ptCount val="6"/>
                <c:pt idx="0">
                  <c:v>0.0506349040535618</c:v>
                </c:pt>
                <c:pt idx="1">
                  <c:v>0.0657886742730043</c:v>
                </c:pt>
                <c:pt idx="2">
                  <c:v>0.0697294161170432</c:v>
                </c:pt>
                <c:pt idx="3">
                  <c:v>0.0548300900133265</c:v>
                </c:pt>
                <c:pt idx="4">
                  <c:v>0.0515855836690763</c:v>
                </c:pt>
                <c:pt idx="5">
                  <c:v>0.0839241486442081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300-414D-9590-DCE901D32E9E}"/>
            </c:ext>
          </c:extLst>
        </c:ser>
        <c:ser>
          <c:idx val="4"/>
          <c:order val="4"/>
          <c:tx>
            <c:v>Países Bajos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país'!$L$6:$Q$6</c:f>
              <c:numCache>
                <c:formatCode>General</c:formatCode>
                <c:ptCount val="6"/>
                <c:pt idx="0">
                  <c:v>2016.0</c:v>
                </c:pt>
                <c:pt idx="1">
                  <c:v>2017.0</c:v>
                </c:pt>
                <c:pt idx="2">
                  <c:v>2018.0</c:v>
                </c:pt>
                <c:pt idx="3">
                  <c:v>2019.0</c:v>
                </c:pt>
                <c:pt idx="4">
                  <c:v>2020.0</c:v>
                </c:pt>
                <c:pt idx="5">
                  <c:v>2021.0</c:v>
                </c:pt>
              </c:numCache>
            </c:numRef>
          </c:cat>
          <c:val>
            <c:numRef>
              <c:f>'Exportación por país'!$L$92:$Q$92</c:f>
              <c:numCache>
                <c:formatCode>0.0%</c:formatCode>
                <c:ptCount val="6"/>
                <c:pt idx="0">
                  <c:v>0.0428466074056894</c:v>
                </c:pt>
                <c:pt idx="1">
                  <c:v>0.0413290225367951</c:v>
                </c:pt>
                <c:pt idx="2">
                  <c:v>0.0335999209024417</c:v>
                </c:pt>
                <c:pt idx="3">
                  <c:v>0.0242903181444494</c:v>
                </c:pt>
                <c:pt idx="4">
                  <c:v>0.0210060675821682</c:v>
                </c:pt>
                <c:pt idx="5">
                  <c:v>0.0238236464361797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6300-414D-9590-DCE901D32E9E}"/>
            </c:ext>
          </c:extLst>
        </c:ser>
        <c:ser>
          <c:idx val="5"/>
          <c:order val="5"/>
          <c:tx>
            <c:v>China</c:v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país'!$L$6:$Q$6</c:f>
              <c:numCache>
                <c:formatCode>General</c:formatCode>
                <c:ptCount val="6"/>
                <c:pt idx="0">
                  <c:v>2016.0</c:v>
                </c:pt>
                <c:pt idx="1">
                  <c:v>2017.0</c:v>
                </c:pt>
                <c:pt idx="2">
                  <c:v>2018.0</c:v>
                </c:pt>
                <c:pt idx="3">
                  <c:v>2019.0</c:v>
                </c:pt>
                <c:pt idx="4">
                  <c:v>2020.0</c:v>
                </c:pt>
                <c:pt idx="5">
                  <c:v>2021.0</c:v>
                </c:pt>
              </c:numCache>
            </c:numRef>
          </c:cat>
          <c:val>
            <c:numRef>
              <c:f>'Exportación por país'!$L$110:$Q$110</c:f>
              <c:numCache>
                <c:formatCode>0.0%</c:formatCode>
                <c:ptCount val="6"/>
                <c:pt idx="0">
                  <c:v>0.0205476147030967</c:v>
                </c:pt>
                <c:pt idx="1">
                  <c:v>0.0220083332205272</c:v>
                </c:pt>
                <c:pt idx="2">
                  <c:v>0.0209986149058275</c:v>
                </c:pt>
                <c:pt idx="3">
                  <c:v>0.0241291172853897</c:v>
                </c:pt>
                <c:pt idx="4">
                  <c:v>0.080392801255258</c:v>
                </c:pt>
                <c:pt idx="5">
                  <c:v>0.0668318831033296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6300-414D-9590-DCE901D32E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2106538120"/>
        <c:axId val="2106541848"/>
      </c:barChart>
      <c:catAx>
        <c:axId val="21065381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06541848"/>
        <c:crosses val="autoZero"/>
        <c:auto val="1"/>
        <c:lblAlgn val="ctr"/>
        <c:lblOffset val="100"/>
        <c:noMultiLvlLbl val="0"/>
      </c:catAx>
      <c:valAx>
        <c:axId val="210654184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2106538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</a:t>
            </a:r>
            <a:r>
              <a:rPr lang="es-AR" baseline="0"/>
              <a:t> en volumen principales destinos de exportación - Promedio últimos doce meses - Fuente: CIC</a:t>
            </a:r>
            <a:endParaRPr lang="es-AR"/>
          </a:p>
        </c:rich>
      </c:tx>
      <c:layout>
        <c:manualLayout>
          <c:xMode val="edge"/>
          <c:yMode val="edge"/>
          <c:x val="6.8096697310196E-5"/>
          <c:y val="0.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Estados Unidos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país'!$L$6:$Q$6</c:f>
              <c:numCache>
                <c:formatCode>General</c:formatCode>
                <c:ptCount val="6"/>
                <c:pt idx="0">
                  <c:v>2016.0</c:v>
                </c:pt>
                <c:pt idx="1">
                  <c:v>2017.0</c:v>
                </c:pt>
                <c:pt idx="2">
                  <c:v>2018.0</c:v>
                </c:pt>
                <c:pt idx="3">
                  <c:v>2019.0</c:v>
                </c:pt>
                <c:pt idx="4">
                  <c:v>2020.0</c:v>
                </c:pt>
                <c:pt idx="5">
                  <c:v>2021.0</c:v>
                </c:pt>
              </c:numCache>
            </c:numRef>
          </c:cat>
          <c:val>
            <c:numRef>
              <c:f>'Exportación por país'!$L$199:$Q$199</c:f>
              <c:numCache>
                <c:formatCode>0.0%</c:formatCode>
                <c:ptCount val="6"/>
                <c:pt idx="0">
                  <c:v>0.39161841973928</c:v>
                </c:pt>
                <c:pt idx="1">
                  <c:v>0.348069218478727</c:v>
                </c:pt>
                <c:pt idx="2">
                  <c:v>0.324738303335132</c:v>
                </c:pt>
                <c:pt idx="3">
                  <c:v>0.310441546032279</c:v>
                </c:pt>
                <c:pt idx="4">
                  <c:v>0.298907712265436</c:v>
                </c:pt>
                <c:pt idx="5">
                  <c:v>0.286875378156378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D9E-4562-811A-302854BEBD47}"/>
            </c:ext>
          </c:extLst>
        </c:ser>
        <c:ser>
          <c:idx val="1"/>
          <c:order val="1"/>
          <c:tx>
            <c:v>Reino Unido</c:v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país'!$L$6:$Q$6</c:f>
              <c:numCache>
                <c:formatCode>General</c:formatCode>
                <c:ptCount val="6"/>
                <c:pt idx="0">
                  <c:v>2016.0</c:v>
                </c:pt>
                <c:pt idx="1">
                  <c:v>2017.0</c:v>
                </c:pt>
                <c:pt idx="2">
                  <c:v>2018.0</c:v>
                </c:pt>
                <c:pt idx="3">
                  <c:v>2019.0</c:v>
                </c:pt>
                <c:pt idx="4">
                  <c:v>2020.0</c:v>
                </c:pt>
                <c:pt idx="5">
                  <c:v>2021.0</c:v>
                </c:pt>
              </c:numCache>
            </c:numRef>
          </c:cat>
          <c:val>
            <c:numRef>
              <c:f>'Exportación por país'!$L$217:$Q$217</c:f>
              <c:numCache>
                <c:formatCode>0.0%</c:formatCode>
                <c:ptCount val="6"/>
                <c:pt idx="0">
                  <c:v>0.119582742431789</c:v>
                </c:pt>
                <c:pt idx="1">
                  <c:v>0.117672071817919</c:v>
                </c:pt>
                <c:pt idx="2">
                  <c:v>0.125356506060076</c:v>
                </c:pt>
                <c:pt idx="3">
                  <c:v>0.139063163303836</c:v>
                </c:pt>
                <c:pt idx="4">
                  <c:v>0.151094609179906</c:v>
                </c:pt>
                <c:pt idx="5">
                  <c:v>0.157046797962492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D9E-4562-811A-302854BEBD47}"/>
            </c:ext>
          </c:extLst>
        </c:ser>
        <c:ser>
          <c:idx val="2"/>
          <c:order val="2"/>
          <c:tx>
            <c:v>Canadá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país'!$L$6:$Q$6</c:f>
              <c:numCache>
                <c:formatCode>General</c:formatCode>
                <c:ptCount val="6"/>
                <c:pt idx="0">
                  <c:v>2016.0</c:v>
                </c:pt>
                <c:pt idx="1">
                  <c:v>2017.0</c:v>
                </c:pt>
                <c:pt idx="2">
                  <c:v>2018.0</c:v>
                </c:pt>
                <c:pt idx="3">
                  <c:v>2019.0</c:v>
                </c:pt>
                <c:pt idx="4">
                  <c:v>2020.0</c:v>
                </c:pt>
                <c:pt idx="5">
                  <c:v>2021.0</c:v>
                </c:pt>
              </c:numCache>
            </c:numRef>
          </c:cat>
          <c:val>
            <c:numRef>
              <c:f>'Exportación por país'!$L$235:$Q$235</c:f>
              <c:numCache>
                <c:formatCode>0.0%</c:formatCode>
                <c:ptCount val="6"/>
                <c:pt idx="0">
                  <c:v>0.0948603605595641</c:v>
                </c:pt>
                <c:pt idx="1">
                  <c:v>0.0818938862054987</c:v>
                </c:pt>
                <c:pt idx="2">
                  <c:v>0.0820764517698285</c:v>
                </c:pt>
                <c:pt idx="3">
                  <c:v>0.0854100236410284</c:v>
                </c:pt>
                <c:pt idx="4">
                  <c:v>0.0864385403175695</c:v>
                </c:pt>
                <c:pt idx="5">
                  <c:v>0.08385255897161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D9E-4562-811A-302854BEBD47}"/>
            </c:ext>
          </c:extLst>
        </c:ser>
        <c:ser>
          <c:idx val="3"/>
          <c:order val="3"/>
          <c:tx>
            <c:v>Brasil</c:v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país'!$L$6:$Q$6</c:f>
              <c:numCache>
                <c:formatCode>General</c:formatCode>
                <c:ptCount val="6"/>
                <c:pt idx="0">
                  <c:v>2016.0</c:v>
                </c:pt>
                <c:pt idx="1">
                  <c:v>2017.0</c:v>
                </c:pt>
                <c:pt idx="2">
                  <c:v>2018.0</c:v>
                </c:pt>
                <c:pt idx="3">
                  <c:v>2019.0</c:v>
                </c:pt>
                <c:pt idx="4">
                  <c:v>2020.0</c:v>
                </c:pt>
                <c:pt idx="5">
                  <c:v>2021.0</c:v>
                </c:pt>
              </c:numCache>
            </c:numRef>
          </c:cat>
          <c:val>
            <c:numRef>
              <c:f>'Exportación por país'!$L$253:$Q$253</c:f>
              <c:numCache>
                <c:formatCode>0.0%</c:formatCode>
                <c:ptCount val="6"/>
                <c:pt idx="0">
                  <c:v>0.0626245365184605</c:v>
                </c:pt>
                <c:pt idx="1">
                  <c:v>0.0630476351250973</c:v>
                </c:pt>
                <c:pt idx="2">
                  <c:v>0.0709387009657257</c:v>
                </c:pt>
                <c:pt idx="3">
                  <c:v>0.0671614099428588</c:v>
                </c:pt>
                <c:pt idx="4">
                  <c:v>0.0749279874934517</c:v>
                </c:pt>
                <c:pt idx="5">
                  <c:v>0.0987589092135781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D9E-4562-811A-302854BEBD47}"/>
            </c:ext>
          </c:extLst>
        </c:ser>
        <c:ser>
          <c:idx val="4"/>
          <c:order val="4"/>
          <c:tx>
            <c:v>Países Bajos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país'!$L$6:$Q$6</c:f>
              <c:numCache>
                <c:formatCode>General</c:formatCode>
                <c:ptCount val="6"/>
                <c:pt idx="0">
                  <c:v>2016.0</c:v>
                </c:pt>
                <c:pt idx="1">
                  <c:v>2017.0</c:v>
                </c:pt>
                <c:pt idx="2">
                  <c:v>2018.0</c:v>
                </c:pt>
                <c:pt idx="3">
                  <c:v>2019.0</c:v>
                </c:pt>
                <c:pt idx="4">
                  <c:v>2020.0</c:v>
                </c:pt>
                <c:pt idx="5">
                  <c:v>2021.0</c:v>
                </c:pt>
              </c:numCache>
            </c:numRef>
          </c:cat>
          <c:val>
            <c:numRef>
              <c:f>'Exportación por país'!$L$271:$Q$271</c:f>
              <c:numCache>
                <c:formatCode>0.0%</c:formatCode>
                <c:ptCount val="6"/>
                <c:pt idx="0">
                  <c:v>0.0452209199211712</c:v>
                </c:pt>
                <c:pt idx="1">
                  <c:v>0.0392451341969828</c:v>
                </c:pt>
                <c:pt idx="2">
                  <c:v>0.0352324941572868</c:v>
                </c:pt>
                <c:pt idx="3">
                  <c:v>0.0322054698922149</c:v>
                </c:pt>
                <c:pt idx="4">
                  <c:v>0.0356102295390033</c:v>
                </c:pt>
                <c:pt idx="5">
                  <c:v>0.0359962262825412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ED9E-4562-811A-302854BEBD47}"/>
            </c:ext>
          </c:extLst>
        </c:ser>
        <c:ser>
          <c:idx val="5"/>
          <c:order val="5"/>
          <c:tx>
            <c:v>China</c:v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país'!$L$6:$Q$6</c:f>
              <c:numCache>
                <c:formatCode>General</c:formatCode>
                <c:ptCount val="6"/>
                <c:pt idx="0">
                  <c:v>2016.0</c:v>
                </c:pt>
                <c:pt idx="1">
                  <c:v>2017.0</c:v>
                </c:pt>
                <c:pt idx="2">
                  <c:v>2018.0</c:v>
                </c:pt>
                <c:pt idx="3">
                  <c:v>2019.0</c:v>
                </c:pt>
                <c:pt idx="4">
                  <c:v>2020.0</c:v>
                </c:pt>
                <c:pt idx="5">
                  <c:v>2021.0</c:v>
                </c:pt>
              </c:numCache>
            </c:numRef>
          </c:cat>
          <c:val>
            <c:numRef>
              <c:f>'Exportación por país'!$L$289:$Q$289</c:f>
              <c:numCache>
                <c:formatCode>0.0%</c:formatCode>
                <c:ptCount val="6"/>
                <c:pt idx="0">
                  <c:v>0.0288723593319085</c:v>
                </c:pt>
                <c:pt idx="1">
                  <c:v>0.0277089609651116</c:v>
                </c:pt>
                <c:pt idx="2">
                  <c:v>0.0287600671653559</c:v>
                </c:pt>
                <c:pt idx="3">
                  <c:v>0.0297904701910682</c:v>
                </c:pt>
                <c:pt idx="4">
                  <c:v>0.0310314701066741</c:v>
                </c:pt>
                <c:pt idx="5">
                  <c:v>0.0307467766163373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ED9E-4562-811A-302854BEBD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2105575176"/>
        <c:axId val="2105571288"/>
      </c:barChart>
      <c:catAx>
        <c:axId val="21055751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05571288"/>
        <c:crosses val="autoZero"/>
        <c:auto val="1"/>
        <c:lblAlgn val="ctr"/>
        <c:lblOffset val="100"/>
        <c:noMultiLvlLbl val="0"/>
      </c:catAx>
      <c:valAx>
        <c:axId val="21055712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2105575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por envase en volumen - Promedio últimos doce meses</a:t>
            </a:r>
          </a:p>
        </c:rich>
      </c:tx>
      <c:layout>
        <c:manualLayout>
          <c:xMode val="edge"/>
          <c:yMode val="edge"/>
          <c:x val="0.000761376909104635"/>
          <c:y val="0.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Fraccionado</c:v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envase'!$M$6:$R$6</c:f>
              <c:numCache>
                <c:formatCode>General</c:formatCode>
                <c:ptCount val="6"/>
                <c:pt idx="0">
                  <c:v>2017.0</c:v>
                </c:pt>
                <c:pt idx="1">
                  <c:v>2018.0</c:v>
                </c:pt>
                <c:pt idx="2">
                  <c:v>2019.0</c:v>
                </c:pt>
                <c:pt idx="3">
                  <c:v>2020.0</c:v>
                </c:pt>
                <c:pt idx="4">
                  <c:v>2021.0</c:v>
                </c:pt>
                <c:pt idx="5">
                  <c:v>2022.0</c:v>
                </c:pt>
              </c:numCache>
            </c:numRef>
          </c:cat>
          <c:val>
            <c:numRef>
              <c:f>'Exportación por envase'!$M$20:$R$20</c:f>
              <c:numCache>
                <c:formatCode>0.0%</c:formatCode>
                <c:ptCount val="6"/>
                <c:pt idx="0">
                  <c:v>0.831945397081754</c:v>
                </c:pt>
                <c:pt idx="1">
                  <c:v>0.793798950437858</c:v>
                </c:pt>
                <c:pt idx="2">
                  <c:v>0.634303498606402</c:v>
                </c:pt>
                <c:pt idx="3">
                  <c:v>0.516076609531165</c:v>
                </c:pt>
                <c:pt idx="4">
                  <c:v>0.601004575973877</c:v>
                </c:pt>
                <c:pt idx="5">
                  <c:v>0.684555135872559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91D-46C2-ABE0-FF5ECDEC250E}"/>
            </c:ext>
          </c:extLst>
        </c:ser>
        <c:ser>
          <c:idx val="1"/>
          <c:order val="1"/>
          <c:tx>
            <c:v>Granel</c:v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envase'!$M$6:$R$6</c:f>
              <c:numCache>
                <c:formatCode>General</c:formatCode>
                <c:ptCount val="6"/>
                <c:pt idx="0">
                  <c:v>2017.0</c:v>
                </c:pt>
                <c:pt idx="1">
                  <c:v>2018.0</c:v>
                </c:pt>
                <c:pt idx="2">
                  <c:v>2019.0</c:v>
                </c:pt>
                <c:pt idx="3">
                  <c:v>2020.0</c:v>
                </c:pt>
                <c:pt idx="4">
                  <c:v>2021.0</c:v>
                </c:pt>
                <c:pt idx="5">
                  <c:v>2022.0</c:v>
                </c:pt>
              </c:numCache>
            </c:numRef>
          </c:cat>
          <c:val>
            <c:numRef>
              <c:f>'Exportación por envase'!$M$38:$R$38</c:f>
              <c:numCache>
                <c:formatCode>0.0%</c:formatCode>
                <c:ptCount val="6"/>
                <c:pt idx="0">
                  <c:v>0.168054602918246</c:v>
                </c:pt>
                <c:pt idx="1">
                  <c:v>0.206201049562142</c:v>
                </c:pt>
                <c:pt idx="2">
                  <c:v>0.365696501393598</c:v>
                </c:pt>
                <c:pt idx="3">
                  <c:v>0.483923390468834</c:v>
                </c:pt>
                <c:pt idx="4">
                  <c:v>0.398995424026123</c:v>
                </c:pt>
                <c:pt idx="5">
                  <c:v>0.315444864127441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91D-46C2-ABE0-FF5ECDEC2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2106692008"/>
        <c:axId val="2106695736"/>
      </c:barChart>
      <c:catAx>
        <c:axId val="21066920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06695736"/>
        <c:crosses val="autoZero"/>
        <c:auto val="1"/>
        <c:lblAlgn val="ctr"/>
        <c:lblOffset val="100"/>
        <c:noMultiLvlLbl val="0"/>
      </c:catAx>
      <c:valAx>
        <c:axId val="2106695736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2106692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5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por tipo - Promedio últimos doce meses</a:t>
            </a:r>
          </a:p>
        </c:rich>
      </c:tx>
      <c:layout>
        <c:manualLayout>
          <c:xMode val="edge"/>
          <c:yMode val="edge"/>
          <c:x val="0.000458223972003502"/>
          <c:y val="0.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Varietal</c:v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tipo'!$M$6:$R$6</c:f>
              <c:numCache>
                <c:formatCode>General</c:formatCode>
                <c:ptCount val="6"/>
                <c:pt idx="0">
                  <c:v>2017.0</c:v>
                </c:pt>
                <c:pt idx="1">
                  <c:v>2018.0</c:v>
                </c:pt>
                <c:pt idx="2">
                  <c:v>2019.0</c:v>
                </c:pt>
                <c:pt idx="3">
                  <c:v>2020.0</c:v>
                </c:pt>
                <c:pt idx="4">
                  <c:v>2021.0</c:v>
                </c:pt>
                <c:pt idx="5">
                  <c:v>2022.0</c:v>
                </c:pt>
              </c:numCache>
            </c:numRef>
          </c:cat>
          <c:val>
            <c:numRef>
              <c:f>'Despacho por tipo'!$M$20:$R$20</c:f>
              <c:numCache>
                <c:formatCode>0.0%</c:formatCode>
                <c:ptCount val="6"/>
                <c:pt idx="0">
                  <c:v>0.214901484467166</c:v>
                </c:pt>
                <c:pt idx="1">
                  <c:v>0.188349141696257</c:v>
                </c:pt>
                <c:pt idx="2">
                  <c:v>0.192222683166477</c:v>
                </c:pt>
                <c:pt idx="3">
                  <c:v>0.25198853523262</c:v>
                </c:pt>
                <c:pt idx="4">
                  <c:v>0.291732778060051</c:v>
                </c:pt>
                <c:pt idx="5">
                  <c:v>0.303085795762339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999-440C-8AD8-0A10916D9146}"/>
            </c:ext>
          </c:extLst>
        </c:ser>
        <c:ser>
          <c:idx val="1"/>
          <c:order val="1"/>
          <c:tx>
            <c:v>Sin mención varietal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tipo'!$M$6:$R$6</c:f>
              <c:numCache>
                <c:formatCode>General</c:formatCode>
                <c:ptCount val="6"/>
                <c:pt idx="0">
                  <c:v>2017.0</c:v>
                </c:pt>
                <c:pt idx="1">
                  <c:v>2018.0</c:v>
                </c:pt>
                <c:pt idx="2">
                  <c:v>2019.0</c:v>
                </c:pt>
                <c:pt idx="3">
                  <c:v>2020.0</c:v>
                </c:pt>
                <c:pt idx="4">
                  <c:v>2021.0</c:v>
                </c:pt>
                <c:pt idx="5">
                  <c:v>2022.0</c:v>
                </c:pt>
              </c:numCache>
            </c:numRef>
          </c:cat>
          <c:val>
            <c:numRef>
              <c:f>'Despacho por tipo'!$M$38:$R$38</c:f>
              <c:numCache>
                <c:formatCode>0.0%</c:formatCode>
                <c:ptCount val="6"/>
                <c:pt idx="0">
                  <c:v>0.734289989505049</c:v>
                </c:pt>
                <c:pt idx="1">
                  <c:v>0.740063226046666</c:v>
                </c:pt>
                <c:pt idx="2">
                  <c:v>0.745033942134689</c:v>
                </c:pt>
                <c:pt idx="3">
                  <c:v>0.713194932777325</c:v>
                </c:pt>
                <c:pt idx="4">
                  <c:v>0.669089392842995</c:v>
                </c:pt>
                <c:pt idx="5">
                  <c:v>0.64918938302142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999-440C-8AD8-0A10916D9146}"/>
            </c:ext>
          </c:extLst>
        </c:ser>
        <c:ser>
          <c:idx val="2"/>
          <c:order val="2"/>
          <c:tx>
            <c:v>Gasificado y espumante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tipo'!$M$6:$R$6</c:f>
              <c:numCache>
                <c:formatCode>General</c:formatCode>
                <c:ptCount val="6"/>
                <c:pt idx="0">
                  <c:v>2017.0</c:v>
                </c:pt>
                <c:pt idx="1">
                  <c:v>2018.0</c:v>
                </c:pt>
                <c:pt idx="2">
                  <c:v>2019.0</c:v>
                </c:pt>
                <c:pt idx="3">
                  <c:v>2020.0</c:v>
                </c:pt>
                <c:pt idx="4">
                  <c:v>2021.0</c:v>
                </c:pt>
                <c:pt idx="5">
                  <c:v>2022.0</c:v>
                </c:pt>
              </c:numCache>
            </c:numRef>
          </c:cat>
          <c:val>
            <c:numRef>
              <c:f>'Despacho por tipo'!$M$56:$R$56</c:f>
              <c:numCache>
                <c:formatCode>0.0%</c:formatCode>
                <c:ptCount val="6"/>
                <c:pt idx="0">
                  <c:v>0.0468077547426572</c:v>
                </c:pt>
                <c:pt idx="1">
                  <c:v>0.0412153022637114</c:v>
                </c:pt>
                <c:pt idx="2">
                  <c:v>0.0341111306089318</c:v>
                </c:pt>
                <c:pt idx="3">
                  <c:v>0.0305092160044826</c:v>
                </c:pt>
                <c:pt idx="4">
                  <c:v>0.0336368543036983</c:v>
                </c:pt>
                <c:pt idx="5">
                  <c:v>0.0422887728228244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8999-440C-8AD8-0A10916D9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2105693608"/>
        <c:axId val="2105697432"/>
      </c:barChart>
      <c:catAx>
        <c:axId val="21056936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05697432"/>
        <c:crosses val="autoZero"/>
        <c:auto val="1"/>
        <c:lblAlgn val="ctr"/>
        <c:lblOffset val="100"/>
        <c:noMultiLvlLbl val="0"/>
      </c:catAx>
      <c:valAx>
        <c:axId val="2105697432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2105693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Participacion por envase en valor - Promedio últimos doce meses</a:t>
            </a:r>
          </a:p>
        </c:rich>
      </c:tx>
      <c:layout>
        <c:manualLayout>
          <c:xMode val="edge"/>
          <c:yMode val="edge"/>
          <c:x val="0.00148331712343065"/>
          <c:y val="0.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Fraccionado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envase'!$M$59:$R$59</c:f>
              <c:numCache>
                <c:formatCode>General</c:formatCode>
                <c:ptCount val="6"/>
                <c:pt idx="0">
                  <c:v>2017.0</c:v>
                </c:pt>
                <c:pt idx="1">
                  <c:v>2018.0</c:v>
                </c:pt>
                <c:pt idx="2">
                  <c:v>2019.0</c:v>
                </c:pt>
                <c:pt idx="3">
                  <c:v>2020.0</c:v>
                </c:pt>
                <c:pt idx="4">
                  <c:v>2021.0</c:v>
                </c:pt>
                <c:pt idx="5">
                  <c:v>2022.0</c:v>
                </c:pt>
              </c:numCache>
            </c:numRef>
          </c:cat>
          <c:val>
            <c:numRef>
              <c:f>'Exportación por envase'!$M$73:$R$73</c:f>
              <c:numCache>
                <c:formatCode>0.0%</c:formatCode>
                <c:ptCount val="6"/>
                <c:pt idx="0">
                  <c:v>0.937935632802683</c:v>
                </c:pt>
                <c:pt idx="1">
                  <c:v>0.936399802253945</c:v>
                </c:pt>
                <c:pt idx="2">
                  <c:v>0.914086512111268</c:v>
                </c:pt>
                <c:pt idx="3">
                  <c:v>0.898444599251322</c:v>
                </c:pt>
                <c:pt idx="4">
                  <c:v>0.905696179065509</c:v>
                </c:pt>
                <c:pt idx="5">
                  <c:v>0.922484892391877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984-4983-9E7F-462D2C7BD6A8}"/>
            </c:ext>
          </c:extLst>
        </c:ser>
        <c:ser>
          <c:idx val="1"/>
          <c:order val="1"/>
          <c:tx>
            <c:v>Granel</c:v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envase'!$M$59:$R$59</c:f>
              <c:numCache>
                <c:formatCode>General</c:formatCode>
                <c:ptCount val="6"/>
                <c:pt idx="0">
                  <c:v>2017.0</c:v>
                </c:pt>
                <c:pt idx="1">
                  <c:v>2018.0</c:v>
                </c:pt>
                <c:pt idx="2">
                  <c:v>2019.0</c:v>
                </c:pt>
                <c:pt idx="3">
                  <c:v>2020.0</c:v>
                </c:pt>
                <c:pt idx="4">
                  <c:v>2021.0</c:v>
                </c:pt>
                <c:pt idx="5">
                  <c:v>2022.0</c:v>
                </c:pt>
              </c:numCache>
            </c:numRef>
          </c:cat>
          <c:val>
            <c:numRef>
              <c:f>'Exportación por envase'!$M$91:$R$91</c:f>
              <c:numCache>
                <c:formatCode>0.0%</c:formatCode>
                <c:ptCount val="6"/>
                <c:pt idx="0">
                  <c:v>0.0620643671973166</c:v>
                </c:pt>
                <c:pt idx="1">
                  <c:v>0.0636001977460551</c:v>
                </c:pt>
                <c:pt idx="2">
                  <c:v>0.0859134878887315</c:v>
                </c:pt>
                <c:pt idx="3">
                  <c:v>0.101555400748678</c:v>
                </c:pt>
                <c:pt idx="4">
                  <c:v>0.0943038209344909</c:v>
                </c:pt>
                <c:pt idx="5">
                  <c:v>0.0775151076081228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984-4983-9E7F-462D2C7BD6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2106745352"/>
        <c:axId val="2106749080"/>
      </c:barChart>
      <c:catAx>
        <c:axId val="21067453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06749080"/>
        <c:crosses val="autoZero"/>
        <c:auto val="1"/>
        <c:lblAlgn val="ctr"/>
        <c:lblOffset val="100"/>
        <c:noMultiLvlLbl val="0"/>
      </c:catAx>
      <c:valAx>
        <c:axId val="2106749080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21067453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fraccionado - U$S/litro</a:t>
            </a:r>
          </a:p>
        </c:rich>
      </c:tx>
      <c:layout>
        <c:manualLayout>
          <c:xMode val="edge"/>
          <c:yMode val="edge"/>
          <c:x val="0.0019582239720035"/>
          <c:y val="0.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'Exportación por envase'!$F$112</c:f>
              <c:strCache>
                <c:ptCount val="1"/>
                <c:pt idx="0">
                  <c:v>2020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5">
                  <a:lumMod val="20000"/>
                  <a:lumOff val="8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'Exportación por envase'!$A$113:$A$124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envase'!$F$113:$F$124</c:f>
              <c:numCache>
                <c:formatCode>0.00</c:formatCode>
                <c:ptCount val="12"/>
                <c:pt idx="0">
                  <c:v>3.737237512886052</c:v>
                </c:pt>
                <c:pt idx="1">
                  <c:v>3.781089950010734</c:v>
                </c:pt>
                <c:pt idx="2">
                  <c:v>3.676790806793757</c:v>
                </c:pt>
                <c:pt idx="3">
                  <c:v>3.440099716304857</c:v>
                </c:pt>
                <c:pt idx="4">
                  <c:v>3.08653577222129</c:v>
                </c:pt>
                <c:pt idx="5">
                  <c:v>3.03154145003055</c:v>
                </c:pt>
                <c:pt idx="6">
                  <c:v>3.613715179517786</c:v>
                </c:pt>
                <c:pt idx="7">
                  <c:v>3.426602879080768</c:v>
                </c:pt>
                <c:pt idx="8">
                  <c:v>3.400949590867764</c:v>
                </c:pt>
                <c:pt idx="9">
                  <c:v>3.59530071322662</c:v>
                </c:pt>
                <c:pt idx="10">
                  <c:v>3.63207632619788</c:v>
                </c:pt>
                <c:pt idx="11">
                  <c:v>3.775334960333187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4AB-4885-B7A9-321F27F835D6}"/>
            </c:ext>
          </c:extLst>
        </c:ser>
        <c:ser>
          <c:idx val="1"/>
          <c:order val="1"/>
          <c:tx>
            <c:strRef>
              <c:f>'Exportación por envase'!$G$112</c:f>
              <c:strCache>
                <c:ptCount val="1"/>
                <c:pt idx="0">
                  <c:v>2021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6">
                  <a:lumMod val="20000"/>
                  <a:lumOff val="80000"/>
                </a:schemeClr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'Exportación por envase'!$A$113:$A$124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envase'!$G$113:$G$124</c:f>
              <c:numCache>
                <c:formatCode>0.00</c:formatCode>
                <c:ptCount val="12"/>
                <c:pt idx="0">
                  <c:v>3.643698497167129</c:v>
                </c:pt>
                <c:pt idx="1">
                  <c:v>3.673698854649058</c:v>
                </c:pt>
                <c:pt idx="2">
                  <c:v>3.571450830485411</c:v>
                </c:pt>
                <c:pt idx="3">
                  <c:v>3.693467621335025</c:v>
                </c:pt>
                <c:pt idx="4">
                  <c:v>3.58903428504935</c:v>
                </c:pt>
                <c:pt idx="5">
                  <c:v>3.740721052531657</c:v>
                </c:pt>
                <c:pt idx="6">
                  <c:v>3.97847533632287</c:v>
                </c:pt>
                <c:pt idx="7">
                  <c:v>3.677622860367737</c:v>
                </c:pt>
                <c:pt idx="8">
                  <c:v>4.012089329522749</c:v>
                </c:pt>
                <c:pt idx="9">
                  <c:v>3.72919855540606</c:v>
                </c:pt>
                <c:pt idx="10">
                  <c:v>3.821371712074811</c:v>
                </c:pt>
                <c:pt idx="11">
                  <c:v>3.619549487739771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4AB-4885-B7A9-321F27F835D6}"/>
            </c:ext>
          </c:extLst>
        </c:ser>
        <c:ser>
          <c:idx val="2"/>
          <c:order val="2"/>
          <c:tx>
            <c:strRef>
              <c:f>'Exportación por envase'!$H$112</c:f>
              <c:strCache>
                <c:ptCount val="1"/>
                <c:pt idx="0">
                  <c:v>2022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'Exportación por envase'!$A$113:$A$124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envase'!$H$113:$H$124</c:f>
              <c:numCache>
                <c:formatCode>0.00</c:formatCode>
                <c:ptCount val="12"/>
                <c:pt idx="0">
                  <c:v>3.654345110349467</c:v>
                </c:pt>
                <c:pt idx="1">
                  <c:v>3.849303038106747</c:v>
                </c:pt>
                <c:pt idx="2">
                  <c:v>3.768650630732978</c:v>
                </c:pt>
                <c:pt idx="3">
                  <c:v>3.925496205487449</c:v>
                </c:pt>
                <c:pt idx="4">
                  <c:v>4.028800177916157</c:v>
                </c:pt>
                <c:pt idx="5">
                  <c:v>3.746065554372263</c:v>
                </c:pt>
                <c:pt idx="6">
                  <c:v>3.721215842800122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4AB-4885-B7A9-321F27F835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6797224"/>
        <c:axId val="2106802872"/>
      </c:lineChart>
      <c:catAx>
        <c:axId val="2106797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06802872"/>
        <c:crosses val="autoZero"/>
        <c:auto val="1"/>
        <c:lblAlgn val="ctr"/>
        <c:lblOffset val="100"/>
        <c:noMultiLvlLbl val="0"/>
      </c:catAx>
      <c:valAx>
        <c:axId val="2106802872"/>
        <c:scaling>
          <c:orientation val="minMax"/>
          <c:min val="1.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06797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>
        <a:lumMod val="95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granel - U$S/Litro</a:t>
            </a:r>
          </a:p>
        </c:rich>
      </c:tx>
      <c:layout>
        <c:manualLayout>
          <c:xMode val="edge"/>
          <c:yMode val="edge"/>
          <c:x val="0.00184242424242425"/>
          <c:y val="0.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'Exportación por envase'!$F$130</c:f>
              <c:strCache>
                <c:ptCount val="1"/>
                <c:pt idx="0">
                  <c:v>2020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5">
                  <a:lumMod val="20000"/>
                  <a:lumOff val="8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'Exportación por envase'!$A$131:$A$142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envase'!$F$131:$F$142</c:f>
              <c:numCache>
                <c:formatCode>0.00</c:formatCode>
                <c:ptCount val="12"/>
                <c:pt idx="0">
                  <c:v>0.347428038881789</c:v>
                </c:pt>
                <c:pt idx="1">
                  <c:v>0.293495117146569</c:v>
                </c:pt>
                <c:pt idx="2">
                  <c:v>0.410249139675461</c:v>
                </c:pt>
                <c:pt idx="3">
                  <c:v>0.434020973147652</c:v>
                </c:pt>
                <c:pt idx="4">
                  <c:v>0.45532508836376</c:v>
                </c:pt>
                <c:pt idx="5">
                  <c:v>0.547917795656342</c:v>
                </c:pt>
                <c:pt idx="6">
                  <c:v>0.496036854814578</c:v>
                </c:pt>
                <c:pt idx="7">
                  <c:v>0.547909797127368</c:v>
                </c:pt>
                <c:pt idx="8">
                  <c:v>0.500776821331094</c:v>
                </c:pt>
                <c:pt idx="9">
                  <c:v>0.545877759423337</c:v>
                </c:pt>
                <c:pt idx="10">
                  <c:v>0.464531472348389</c:v>
                </c:pt>
                <c:pt idx="11">
                  <c:v>0.611146591731596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186-464F-A0EA-E5D018833EF8}"/>
            </c:ext>
          </c:extLst>
        </c:ser>
        <c:ser>
          <c:idx val="1"/>
          <c:order val="1"/>
          <c:tx>
            <c:strRef>
              <c:f>'Exportación por envase'!$G$130</c:f>
              <c:strCache>
                <c:ptCount val="1"/>
                <c:pt idx="0">
                  <c:v>2021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6">
                  <a:lumMod val="20000"/>
                  <a:lumOff val="80000"/>
                </a:schemeClr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'Exportación por envase'!$A$131:$A$142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envase'!$G$131:$G$142</c:f>
              <c:numCache>
                <c:formatCode>0.00</c:formatCode>
                <c:ptCount val="12"/>
                <c:pt idx="0">
                  <c:v>0.731826887997081</c:v>
                </c:pt>
                <c:pt idx="1">
                  <c:v>0.587755601312919</c:v>
                </c:pt>
                <c:pt idx="2">
                  <c:v>0.610685695908771</c:v>
                </c:pt>
                <c:pt idx="3">
                  <c:v>0.571376890239491</c:v>
                </c:pt>
                <c:pt idx="4">
                  <c:v>0.683144920257219</c:v>
                </c:pt>
                <c:pt idx="5">
                  <c:v>0.643838736618328</c:v>
                </c:pt>
                <c:pt idx="6">
                  <c:v>0.62381395573713</c:v>
                </c:pt>
                <c:pt idx="7">
                  <c:v>0.524513455933289</c:v>
                </c:pt>
                <c:pt idx="8">
                  <c:v>0.666894852135816</c:v>
                </c:pt>
                <c:pt idx="9">
                  <c:v>0.654606077182563</c:v>
                </c:pt>
                <c:pt idx="10">
                  <c:v>0.649983684124653</c:v>
                </c:pt>
                <c:pt idx="11">
                  <c:v>0.826898438311576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186-464F-A0EA-E5D018833EF8}"/>
            </c:ext>
          </c:extLst>
        </c:ser>
        <c:ser>
          <c:idx val="2"/>
          <c:order val="2"/>
          <c:tx>
            <c:strRef>
              <c:f>'Exportación por envase'!$H$130</c:f>
              <c:strCache>
                <c:ptCount val="1"/>
                <c:pt idx="0">
                  <c:v>2022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'Exportación por envase'!$A$131:$A$142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envase'!$H$131:$H$142</c:f>
              <c:numCache>
                <c:formatCode>0.00</c:formatCode>
                <c:ptCount val="12"/>
                <c:pt idx="0">
                  <c:v>0.793636527053748</c:v>
                </c:pt>
                <c:pt idx="1">
                  <c:v>0.921873790166473</c:v>
                </c:pt>
                <c:pt idx="2">
                  <c:v>0.800695449055702</c:v>
                </c:pt>
                <c:pt idx="3">
                  <c:v>0.599426032216256</c:v>
                </c:pt>
                <c:pt idx="4">
                  <c:v>0.801161783807187</c:v>
                </c:pt>
                <c:pt idx="5">
                  <c:v>0.970056832640597</c:v>
                </c:pt>
                <c:pt idx="6">
                  <c:v>0.887629553306261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186-464F-A0EA-E5D018833E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6851208"/>
        <c:axId val="2106856856"/>
      </c:lineChart>
      <c:catAx>
        <c:axId val="2106851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06856856"/>
        <c:crosses val="autoZero"/>
        <c:auto val="1"/>
        <c:lblAlgn val="ctr"/>
        <c:lblOffset val="100"/>
        <c:noMultiLvlLbl val="0"/>
      </c:catAx>
      <c:valAx>
        <c:axId val="2106856856"/>
        <c:scaling>
          <c:orientation val="minMax"/>
          <c:max val="1.6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06851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>
        <a:lumMod val="95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exportado de vinos - Ultimos doce meses</a:t>
            </a:r>
          </a:p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0.00107241942350791"/>
          <c:y val="0.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'Exportación por envase'!$P$6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'Exportación por envase'!$K$43:$K$54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envase'!$P$43:$P$54</c:f>
              <c:numCache>
                <c:formatCode>0.0</c:formatCode>
                <c:ptCount val="12"/>
                <c:pt idx="0">
                  <c:v>329.1642</c:v>
                </c:pt>
                <c:pt idx="1">
                  <c:v>350.5469000000001</c:v>
                </c:pt>
                <c:pt idx="2">
                  <c:v>358.0636</c:v>
                </c:pt>
                <c:pt idx="3">
                  <c:v>365.7448</c:v>
                </c:pt>
                <c:pt idx="4">
                  <c:v>374.4659</c:v>
                </c:pt>
                <c:pt idx="5">
                  <c:v>382.3689000000001</c:v>
                </c:pt>
                <c:pt idx="6">
                  <c:v>390.5178</c:v>
                </c:pt>
                <c:pt idx="7">
                  <c:v>393.0011000000001</c:v>
                </c:pt>
                <c:pt idx="8">
                  <c:v>400.0034000000001</c:v>
                </c:pt>
                <c:pt idx="9">
                  <c:v>400.4373000000001</c:v>
                </c:pt>
                <c:pt idx="10">
                  <c:v>405.7772000000001</c:v>
                </c:pt>
                <c:pt idx="11">
                  <c:v>394.8473000000001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E5D-4378-85A1-669CDA7CC6B7}"/>
            </c:ext>
          </c:extLst>
        </c:ser>
        <c:ser>
          <c:idx val="1"/>
          <c:order val="1"/>
          <c:tx>
            <c:strRef>
              <c:f>'Exportación por envase'!$Q$6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'Exportación por envase'!$K$43:$K$54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envase'!$Q$43:$Q$54</c:f>
              <c:numCache>
                <c:formatCode>0.0</c:formatCode>
                <c:ptCount val="12"/>
                <c:pt idx="0">
                  <c:v>374.7959</c:v>
                </c:pt>
                <c:pt idx="1">
                  <c:v>358.6744</c:v>
                </c:pt>
                <c:pt idx="2">
                  <c:v>359.6793</c:v>
                </c:pt>
                <c:pt idx="3">
                  <c:v>360.9219</c:v>
                </c:pt>
                <c:pt idx="4">
                  <c:v>359.6957</c:v>
                </c:pt>
                <c:pt idx="5">
                  <c:v>361.9586</c:v>
                </c:pt>
                <c:pt idx="6">
                  <c:v>355.3816</c:v>
                </c:pt>
                <c:pt idx="7">
                  <c:v>350.044</c:v>
                </c:pt>
                <c:pt idx="8">
                  <c:v>345.412</c:v>
                </c:pt>
                <c:pt idx="9">
                  <c:v>339.6506</c:v>
                </c:pt>
                <c:pt idx="10">
                  <c:v>336.4131</c:v>
                </c:pt>
                <c:pt idx="11">
                  <c:v>336.2957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E5D-4378-85A1-669CDA7CC6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2106918472"/>
        <c:axId val="2106922376"/>
      </c:barChart>
      <c:lineChart>
        <c:grouping val="standard"/>
        <c:varyColors val="0"/>
        <c:ser>
          <c:idx val="2"/>
          <c:order val="2"/>
          <c:tx>
            <c:strRef>
              <c:f>'Exportación por envase'!$R$6</c:f>
              <c:strCache>
                <c:ptCount val="1"/>
                <c:pt idx="0">
                  <c:v>2022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'Exportación por envase'!$K$43:$K$54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envase'!$R$43:$R$54</c:f>
              <c:numCache>
                <c:formatCode>0.0</c:formatCode>
                <c:ptCount val="12"/>
                <c:pt idx="0">
                  <c:v>331.0492</c:v>
                </c:pt>
                <c:pt idx="1">
                  <c:v>327.0989</c:v>
                </c:pt>
                <c:pt idx="2">
                  <c:v>321.6556</c:v>
                </c:pt>
                <c:pt idx="3">
                  <c:v>315.2674</c:v>
                </c:pt>
                <c:pt idx="4">
                  <c:v>307.7451</c:v>
                </c:pt>
                <c:pt idx="5">
                  <c:v>303.1611</c:v>
                </c:pt>
                <c:pt idx="6">
                  <c:v>295.8433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E5D-4378-85A1-669CDA7CC6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6918472"/>
        <c:axId val="2106922376"/>
      </c:lineChart>
      <c:catAx>
        <c:axId val="2106918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06922376"/>
        <c:crosses val="autoZero"/>
        <c:auto val="1"/>
        <c:lblAlgn val="ctr"/>
        <c:lblOffset val="100"/>
        <c:noMultiLvlLbl val="0"/>
      </c:catAx>
      <c:valAx>
        <c:axId val="2106922376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2106918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50000"/>
        </a:schemeClr>
      </a:solidFill>
      <a:round/>
    </a:ln>
    <a:effectLst/>
  </c:spPr>
  <c:txPr>
    <a:bodyPr/>
    <a:lstStyle/>
    <a:p>
      <a:pPr>
        <a:defRPr sz="900" b="1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exportado de vinos - Ultimos doce meses</a:t>
            </a:r>
          </a:p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MM Dólares - Fuente: INV</a:t>
            </a:r>
          </a:p>
        </c:rich>
      </c:tx>
      <c:layout>
        <c:manualLayout>
          <c:xMode val="edge"/>
          <c:yMode val="edge"/>
          <c:x val="0.00107241942350791"/>
          <c:y val="0.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'Exportación por envase'!$P$6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'Exportación por envase'!$K$96:$K$107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envase'!$P$96:$P$107</c:f>
              <c:numCache>
                <c:formatCode>0.0</c:formatCode>
                <c:ptCount val="12"/>
                <c:pt idx="0">
                  <c:v>799.379</c:v>
                </c:pt>
                <c:pt idx="1">
                  <c:v>798.8700000000001</c:v>
                </c:pt>
                <c:pt idx="2">
                  <c:v>794.3810000000001</c:v>
                </c:pt>
                <c:pt idx="3">
                  <c:v>792.6460000000002</c:v>
                </c:pt>
                <c:pt idx="4">
                  <c:v>780.74</c:v>
                </c:pt>
                <c:pt idx="5">
                  <c:v>780.3920000000001</c:v>
                </c:pt>
                <c:pt idx="6">
                  <c:v>786.5640000000001</c:v>
                </c:pt>
                <c:pt idx="7">
                  <c:v>773.8610000000001</c:v>
                </c:pt>
                <c:pt idx="8">
                  <c:v>786.662</c:v>
                </c:pt>
                <c:pt idx="9">
                  <c:v>789.5490000000001</c:v>
                </c:pt>
                <c:pt idx="10">
                  <c:v>794.123</c:v>
                </c:pt>
                <c:pt idx="11">
                  <c:v>791.2610000000001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338-4394-B95E-89B0367B8780}"/>
            </c:ext>
          </c:extLst>
        </c:ser>
        <c:ser>
          <c:idx val="1"/>
          <c:order val="1"/>
          <c:tx>
            <c:strRef>
              <c:f>'Exportación por envase'!$Q$6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'Exportación por envase'!$K$96:$K$107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envase'!$Q$96:$Q$107</c:f>
              <c:numCache>
                <c:formatCode>0.0</c:formatCode>
                <c:ptCount val="12"/>
                <c:pt idx="0">
                  <c:v>787.5390000000001</c:v>
                </c:pt>
                <c:pt idx="1">
                  <c:v>793.417</c:v>
                </c:pt>
                <c:pt idx="2">
                  <c:v>810.4960000000001</c:v>
                </c:pt>
                <c:pt idx="3">
                  <c:v>817.176</c:v>
                </c:pt>
                <c:pt idx="4">
                  <c:v>831.593</c:v>
                </c:pt>
                <c:pt idx="5">
                  <c:v>858.0260000000001</c:v>
                </c:pt>
                <c:pt idx="6">
                  <c:v>861.2370000000001</c:v>
                </c:pt>
                <c:pt idx="7">
                  <c:v>866.9320000000001</c:v>
                </c:pt>
                <c:pt idx="8">
                  <c:v>877.825</c:v>
                </c:pt>
                <c:pt idx="9">
                  <c:v>877.603</c:v>
                </c:pt>
                <c:pt idx="10">
                  <c:v>888.927</c:v>
                </c:pt>
                <c:pt idx="11">
                  <c:v>897.396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338-4394-B95E-89B0367B87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2106981224"/>
        <c:axId val="2106985128"/>
      </c:barChart>
      <c:lineChart>
        <c:grouping val="standard"/>
        <c:varyColors val="0"/>
        <c:ser>
          <c:idx val="2"/>
          <c:order val="2"/>
          <c:tx>
            <c:strRef>
              <c:f>'Exportación por envase'!$R$6</c:f>
              <c:strCache>
                <c:ptCount val="1"/>
                <c:pt idx="0">
                  <c:v>2022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'Exportación por envase'!$K$96:$K$107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envase'!$R$96:$R$107</c:f>
              <c:numCache>
                <c:formatCode>0.0</c:formatCode>
                <c:ptCount val="12"/>
                <c:pt idx="0">
                  <c:v>888.0979999999998</c:v>
                </c:pt>
                <c:pt idx="1">
                  <c:v>888.749</c:v>
                </c:pt>
                <c:pt idx="2">
                  <c:v>886.002</c:v>
                </c:pt>
                <c:pt idx="3">
                  <c:v>882.636</c:v>
                </c:pt>
                <c:pt idx="4">
                  <c:v>883.3869999999999</c:v>
                </c:pt>
                <c:pt idx="5">
                  <c:v>882.652</c:v>
                </c:pt>
                <c:pt idx="6">
                  <c:v>866.82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338-4394-B95E-89B0367B87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6981224"/>
        <c:axId val="2106985128"/>
      </c:lineChart>
      <c:catAx>
        <c:axId val="21069812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06985128"/>
        <c:crosses val="autoZero"/>
        <c:auto val="1"/>
        <c:lblAlgn val="ctr"/>
        <c:lblOffset val="100"/>
        <c:noMultiLvlLbl val="0"/>
      </c:catAx>
      <c:valAx>
        <c:axId val="2106985128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2106981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50000"/>
        </a:schemeClr>
      </a:solidFill>
      <a:round/>
    </a:ln>
    <a:effectLst/>
  </c:spPr>
  <c:txPr>
    <a:bodyPr/>
    <a:lstStyle/>
    <a:p>
      <a:pPr>
        <a:defRPr sz="900" b="1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Venta total de vinos - Ultimos doce meses</a:t>
            </a:r>
          </a:p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0.00103630384021649"/>
          <c:y val="0.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'Venta total por tipo'!$P$60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solidFill>
                <a:schemeClr val="accent5">
                  <a:lumMod val="75000"/>
                </a:schemeClr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'Venta total por tipo'!$A$61:$A$72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'Venta total por tipo'!$P$61:$P$72</c:f>
              <c:numCache>
                <c:formatCode>#,##0.0</c:formatCode>
                <c:ptCount val="12"/>
                <c:pt idx="0">
                  <c:v>1223.1382</c:v>
                </c:pt>
                <c:pt idx="1">
                  <c:v>1249.3398</c:v>
                </c:pt>
                <c:pt idx="2">
                  <c:v>1253.4189</c:v>
                </c:pt>
                <c:pt idx="3">
                  <c:v>1262.7048</c:v>
                </c:pt>
                <c:pt idx="4">
                  <c:v>1269.3844</c:v>
                </c:pt>
                <c:pt idx="5">
                  <c:v>1295.9731</c:v>
                </c:pt>
                <c:pt idx="6">
                  <c:v>1321.8618</c:v>
                </c:pt>
                <c:pt idx="7">
                  <c:v>1325.5421</c:v>
                </c:pt>
                <c:pt idx="8">
                  <c:v>1340.5587</c:v>
                </c:pt>
                <c:pt idx="9">
                  <c:v>1342.6057</c:v>
                </c:pt>
                <c:pt idx="10">
                  <c:v>1346.5377</c:v>
                </c:pt>
                <c:pt idx="11" formatCode="0.0">
                  <c:v>1337.8181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DE6-4BB9-A715-3181A266EFDE}"/>
            </c:ext>
          </c:extLst>
        </c:ser>
        <c:ser>
          <c:idx val="1"/>
          <c:order val="1"/>
          <c:tx>
            <c:strRef>
              <c:f>'Venta total por tipo'!$Q$60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solidFill>
                <a:schemeClr val="accent2">
                  <a:lumMod val="75000"/>
                </a:schemeClr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'Venta total por tipo'!$A$61:$A$72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'Venta total por tipo'!$Q$61:$Q$72</c:f>
              <c:numCache>
                <c:formatCode>#,##0.0</c:formatCode>
                <c:ptCount val="12"/>
                <c:pt idx="0">
                  <c:v>1313.4092</c:v>
                </c:pt>
                <c:pt idx="1">
                  <c:v>1291.141</c:v>
                </c:pt>
                <c:pt idx="2">
                  <c:v>1284.8406</c:v>
                </c:pt>
                <c:pt idx="3">
                  <c:v>1281.5772</c:v>
                </c:pt>
                <c:pt idx="4">
                  <c:v>1260.1071</c:v>
                </c:pt>
                <c:pt idx="5">
                  <c:v>1252.0431</c:v>
                </c:pt>
                <c:pt idx="6">
                  <c:v>1225.2865</c:v>
                </c:pt>
                <c:pt idx="7">
                  <c:v>1214.7061</c:v>
                </c:pt>
                <c:pt idx="8">
                  <c:v>1196.9118</c:v>
                </c:pt>
                <c:pt idx="9">
                  <c:v>1176.6732</c:v>
                </c:pt>
                <c:pt idx="10">
                  <c:v>1177.6566</c:v>
                </c:pt>
                <c:pt idx="11">
                  <c:v>1177.5203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DE6-4BB9-A715-3181A266EF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2107052408"/>
        <c:axId val="2107056408"/>
      </c:barChart>
      <c:lineChart>
        <c:grouping val="standard"/>
        <c:varyColors val="0"/>
        <c:ser>
          <c:idx val="2"/>
          <c:order val="2"/>
          <c:tx>
            <c:strRef>
              <c:f>'Venta total por tipo'!$R$60</c:f>
              <c:strCache>
                <c:ptCount val="1"/>
                <c:pt idx="0">
                  <c:v>2022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numFmt formatCode="#,##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'Venta total por tipo'!$A$61:$A$72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'Venta total por tipo'!$R$61:$R$72</c:f>
              <c:numCache>
                <c:formatCode>#,##0.0</c:formatCode>
                <c:ptCount val="12"/>
                <c:pt idx="0">
                  <c:v>1165.3544</c:v>
                </c:pt>
                <c:pt idx="1">
                  <c:v>1161.5383</c:v>
                </c:pt>
                <c:pt idx="2">
                  <c:v>1171.3025</c:v>
                </c:pt>
                <c:pt idx="3">
                  <c:v>1167.1811</c:v>
                </c:pt>
                <c:pt idx="4">
                  <c:v>1164.3819</c:v>
                </c:pt>
                <c:pt idx="5">
                  <c:v>1148.4438</c:v>
                </c:pt>
                <c:pt idx="6">
                  <c:v>1141.7278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DE6-4BB9-A715-3181A266EF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7052408"/>
        <c:axId val="2107056408"/>
      </c:lineChart>
      <c:catAx>
        <c:axId val="2107052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07056408"/>
        <c:crosses val="autoZero"/>
        <c:auto val="1"/>
        <c:lblAlgn val="ctr"/>
        <c:lblOffset val="100"/>
        <c:noMultiLvlLbl val="0"/>
      </c:catAx>
      <c:valAx>
        <c:axId val="2107056408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2107052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</a:t>
            </a:r>
            <a:r>
              <a:rPr lang="es-AR" baseline="0"/>
              <a:t> por tipo - Promedio últimos doce meses</a:t>
            </a:r>
            <a:endParaRPr lang="es-AR"/>
          </a:p>
        </c:rich>
      </c:tx>
      <c:layout>
        <c:manualLayout>
          <c:xMode val="edge"/>
          <c:yMode val="edge"/>
          <c:x val="0.00291241772900861"/>
          <c:y val="0.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Varietal</c:v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'Venta total por tipo'!$M$6:$R$6</c:f>
              <c:numCache>
                <c:formatCode>General</c:formatCode>
                <c:ptCount val="6"/>
                <c:pt idx="0">
                  <c:v>2017.0</c:v>
                </c:pt>
                <c:pt idx="1">
                  <c:v>2018.0</c:v>
                </c:pt>
                <c:pt idx="2">
                  <c:v>2019.0</c:v>
                </c:pt>
                <c:pt idx="3">
                  <c:v>2020.0</c:v>
                </c:pt>
                <c:pt idx="4">
                  <c:v>2021.0</c:v>
                </c:pt>
                <c:pt idx="5">
                  <c:v>2022.0</c:v>
                </c:pt>
              </c:numCache>
            </c:numRef>
          </c:cat>
          <c:val>
            <c:numRef>
              <c:f>'Venta total por tipo'!$M$20:$R$20</c:f>
              <c:numCache>
                <c:formatCode>0.0%</c:formatCode>
                <c:ptCount val="6"/>
                <c:pt idx="0">
                  <c:v>0.197211606628459</c:v>
                </c:pt>
                <c:pt idx="1">
                  <c:v>0.187775912571566</c:v>
                </c:pt>
                <c:pt idx="2">
                  <c:v>0.222870318770199</c:v>
                </c:pt>
                <c:pt idx="3">
                  <c:v>0.287653662353548</c:v>
                </c:pt>
                <c:pt idx="4">
                  <c:v>0.282970503780308</c:v>
                </c:pt>
                <c:pt idx="5">
                  <c:v>0.268442148354534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D26-4D87-A8A5-A8A4ABF185C3}"/>
            </c:ext>
          </c:extLst>
        </c:ser>
        <c:ser>
          <c:idx val="1"/>
          <c:order val="1"/>
          <c:tx>
            <c:v>Sin mencion varietal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'Venta total por tipo'!$M$6:$R$6</c:f>
              <c:numCache>
                <c:formatCode>General</c:formatCode>
                <c:ptCount val="6"/>
                <c:pt idx="0">
                  <c:v>2017.0</c:v>
                </c:pt>
                <c:pt idx="1">
                  <c:v>2018.0</c:v>
                </c:pt>
                <c:pt idx="2">
                  <c:v>2019.0</c:v>
                </c:pt>
                <c:pt idx="3">
                  <c:v>2020.0</c:v>
                </c:pt>
                <c:pt idx="4">
                  <c:v>2021.0</c:v>
                </c:pt>
                <c:pt idx="5">
                  <c:v>2022.0</c:v>
                </c:pt>
              </c:numCache>
            </c:numRef>
          </c:cat>
          <c:val>
            <c:numRef>
              <c:f>'Venta total por tipo'!$M$38:$R$38</c:f>
              <c:numCache>
                <c:formatCode>0.0%</c:formatCode>
                <c:ptCount val="6"/>
                <c:pt idx="0">
                  <c:v>0.759576943566828</c:v>
                </c:pt>
                <c:pt idx="1">
                  <c:v>0.75286465440832</c:v>
                </c:pt>
                <c:pt idx="2">
                  <c:v>0.727686152836271</c:v>
                </c:pt>
                <c:pt idx="3">
                  <c:v>0.685269559442327</c:v>
                </c:pt>
                <c:pt idx="4">
                  <c:v>0.690027716168076</c:v>
                </c:pt>
                <c:pt idx="5">
                  <c:v>0.692985473839934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D26-4D87-A8A5-A8A4ABF185C3}"/>
            </c:ext>
          </c:extLst>
        </c:ser>
        <c:ser>
          <c:idx val="2"/>
          <c:order val="2"/>
          <c:tx>
            <c:v>Espumante y gasificado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'Venta total por tipo'!$M$6:$R$6</c:f>
              <c:numCache>
                <c:formatCode>General</c:formatCode>
                <c:ptCount val="6"/>
                <c:pt idx="0">
                  <c:v>2017.0</c:v>
                </c:pt>
                <c:pt idx="1">
                  <c:v>2018.0</c:v>
                </c:pt>
                <c:pt idx="2">
                  <c:v>2019.0</c:v>
                </c:pt>
                <c:pt idx="3">
                  <c:v>2020.0</c:v>
                </c:pt>
                <c:pt idx="4">
                  <c:v>2021.0</c:v>
                </c:pt>
                <c:pt idx="5">
                  <c:v>2022.0</c:v>
                </c:pt>
              </c:numCache>
            </c:numRef>
          </c:cat>
          <c:val>
            <c:numRef>
              <c:f>'Venta total por tipo'!$M$56:$R$56</c:f>
              <c:numCache>
                <c:formatCode>0.0%</c:formatCode>
                <c:ptCount val="6"/>
                <c:pt idx="0">
                  <c:v>0.0399290525602597</c:v>
                </c:pt>
                <c:pt idx="1">
                  <c:v>0.0354273346352868</c:v>
                </c:pt>
                <c:pt idx="2">
                  <c:v>0.0281317004155848</c:v>
                </c:pt>
                <c:pt idx="3">
                  <c:v>0.024006789234524</c:v>
                </c:pt>
                <c:pt idx="4">
                  <c:v>0.0268590707756336</c:v>
                </c:pt>
                <c:pt idx="5">
                  <c:v>0.0345926020197859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D26-4D87-A8A5-A8A4ABF185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2080025000"/>
        <c:axId val="2080028824"/>
      </c:barChart>
      <c:catAx>
        <c:axId val="208002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80028824"/>
        <c:crosses val="autoZero"/>
        <c:auto val="1"/>
        <c:lblAlgn val="ctr"/>
        <c:lblOffset val="100"/>
        <c:noMultiLvlLbl val="0"/>
      </c:catAx>
      <c:valAx>
        <c:axId val="2080028824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2080025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fraccionado - U$S/litro</a:t>
            </a:r>
          </a:p>
        </c:rich>
      </c:tx>
      <c:layout>
        <c:manualLayout>
          <c:xMode val="edge"/>
          <c:yMode val="edge"/>
          <c:x val="0.0019582239720035"/>
          <c:y val="0.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'Exportación por envase'!$E$112</c:f>
              <c:strCache>
                <c:ptCount val="1"/>
                <c:pt idx="0">
                  <c:v>2019</c:v>
                </c:pt>
              </c:strCache>
            </c:strRef>
          </c:tx>
          <c:spPr>
            <a:ln w="19050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5">
                  <a:lumMod val="20000"/>
                  <a:lumOff val="8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'Exportación por envase'!$A$113:$A$124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envase'!$E$113:$E$124</c:f>
              <c:numCache>
                <c:formatCode>0.00</c:formatCode>
                <c:ptCount val="12"/>
                <c:pt idx="0">
                  <c:v>3.916042848854487</c:v>
                </c:pt>
                <c:pt idx="1">
                  <c:v>4.038625304136254</c:v>
                </c:pt>
                <c:pt idx="2">
                  <c:v>3.751118372427743</c:v>
                </c:pt>
                <c:pt idx="3">
                  <c:v>3.824088463837417</c:v>
                </c:pt>
                <c:pt idx="4">
                  <c:v>3.833271532854795</c:v>
                </c:pt>
                <c:pt idx="5">
                  <c:v>3.750194242319827</c:v>
                </c:pt>
                <c:pt idx="6">
                  <c:v>4.048420048199846</c:v>
                </c:pt>
                <c:pt idx="7">
                  <c:v>4.040626158900617</c:v>
                </c:pt>
                <c:pt idx="8">
                  <c:v>3.751847665420398</c:v>
                </c:pt>
                <c:pt idx="9">
                  <c:v>3.470454594396709</c:v>
                </c:pt>
                <c:pt idx="10">
                  <c:v>3.654086752395816</c:v>
                </c:pt>
                <c:pt idx="11">
                  <c:v>3.849994498239436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FC0-4EC2-9702-495321428299}"/>
            </c:ext>
          </c:extLst>
        </c:ser>
        <c:ser>
          <c:idx val="1"/>
          <c:order val="1"/>
          <c:tx>
            <c:strRef>
              <c:f>'Exportación por envase'!$F$112</c:f>
              <c:strCache>
                <c:ptCount val="1"/>
                <c:pt idx="0">
                  <c:v>2020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6">
                  <a:lumMod val="20000"/>
                  <a:lumOff val="80000"/>
                </a:schemeClr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'Exportación por envase'!$A$113:$A$124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envase'!$F$113:$F$124</c:f>
              <c:numCache>
                <c:formatCode>0.00</c:formatCode>
                <c:ptCount val="12"/>
                <c:pt idx="0">
                  <c:v>3.737237512886052</c:v>
                </c:pt>
                <c:pt idx="1">
                  <c:v>3.781089950010734</c:v>
                </c:pt>
                <c:pt idx="2">
                  <c:v>3.676790806793757</c:v>
                </c:pt>
                <c:pt idx="3">
                  <c:v>3.440099716304857</c:v>
                </c:pt>
                <c:pt idx="4">
                  <c:v>3.08653577222129</c:v>
                </c:pt>
                <c:pt idx="5">
                  <c:v>3.03154145003055</c:v>
                </c:pt>
                <c:pt idx="6">
                  <c:v>3.613715179517786</c:v>
                </c:pt>
                <c:pt idx="7">
                  <c:v>3.426602879080768</c:v>
                </c:pt>
                <c:pt idx="8">
                  <c:v>3.400949590867764</c:v>
                </c:pt>
                <c:pt idx="9">
                  <c:v>3.59530071322662</c:v>
                </c:pt>
                <c:pt idx="10">
                  <c:v>3.63207632619788</c:v>
                </c:pt>
                <c:pt idx="11">
                  <c:v>3.775334960333187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FC0-4EC2-9702-495321428299}"/>
            </c:ext>
          </c:extLst>
        </c:ser>
        <c:ser>
          <c:idx val="2"/>
          <c:order val="2"/>
          <c:tx>
            <c:strRef>
              <c:f>'Exportación por envase'!$G$112</c:f>
              <c:strCache>
                <c:ptCount val="1"/>
                <c:pt idx="0">
                  <c:v>2021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'Exportación por envase'!$A$113:$A$124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envase'!$G$113:$G$124</c:f>
              <c:numCache>
                <c:formatCode>0.00</c:formatCode>
                <c:ptCount val="12"/>
                <c:pt idx="0">
                  <c:v>3.643698497167129</c:v>
                </c:pt>
                <c:pt idx="1">
                  <c:v>3.673698854649058</c:v>
                </c:pt>
                <c:pt idx="2">
                  <c:v>3.571450830485411</c:v>
                </c:pt>
                <c:pt idx="3">
                  <c:v>3.693467621335025</c:v>
                </c:pt>
                <c:pt idx="4">
                  <c:v>3.58903428504935</c:v>
                </c:pt>
                <c:pt idx="5">
                  <c:v>3.740721052531657</c:v>
                </c:pt>
                <c:pt idx="6">
                  <c:v>3.97847533632287</c:v>
                </c:pt>
                <c:pt idx="7">
                  <c:v>3.677622860367737</c:v>
                </c:pt>
                <c:pt idx="8">
                  <c:v>4.012089329522749</c:v>
                </c:pt>
                <c:pt idx="9">
                  <c:v>3.72919855540606</c:v>
                </c:pt>
                <c:pt idx="10">
                  <c:v>3.821371712074811</c:v>
                </c:pt>
                <c:pt idx="11">
                  <c:v>3.619549487739771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FC0-4EC2-9702-4953214282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7150376"/>
        <c:axId val="2107156024"/>
      </c:lineChart>
      <c:catAx>
        <c:axId val="2107150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07156024"/>
        <c:crosses val="autoZero"/>
        <c:auto val="1"/>
        <c:lblAlgn val="ctr"/>
        <c:lblOffset val="100"/>
        <c:noMultiLvlLbl val="0"/>
      </c:catAx>
      <c:valAx>
        <c:axId val="2107156024"/>
        <c:scaling>
          <c:orientation val="minMax"/>
          <c:min val="1.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07150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>
        <a:lumMod val="95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en volumen principales varietales</a:t>
            </a:r>
          </a:p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Promedio últimos doce meses</a:t>
            </a:r>
          </a:p>
        </c:rich>
      </c:tx>
      <c:layout>
        <c:manualLayout>
          <c:xMode val="edge"/>
          <c:yMode val="edge"/>
          <c:x val="0.00173393124065769"/>
          <c:y val="0.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Malbec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varietal'!$L$6:$Q$6</c:f>
              <c:numCache>
                <c:formatCode>General</c:formatCode>
                <c:ptCount val="6"/>
                <c:pt idx="0">
                  <c:v>2016.0</c:v>
                </c:pt>
                <c:pt idx="1">
                  <c:v>2017.0</c:v>
                </c:pt>
                <c:pt idx="2">
                  <c:v>2018.0</c:v>
                </c:pt>
                <c:pt idx="3">
                  <c:v>2019.0</c:v>
                </c:pt>
                <c:pt idx="4">
                  <c:v>2020.0</c:v>
                </c:pt>
                <c:pt idx="5">
                  <c:v>2021.0</c:v>
                </c:pt>
              </c:numCache>
            </c:numRef>
          </c:cat>
          <c:val>
            <c:numRef>
              <c:f>'Exportación por varietal'!$L$20:$Q$20</c:f>
              <c:numCache>
                <c:formatCode>0.0%</c:formatCode>
                <c:ptCount val="6"/>
                <c:pt idx="0">
                  <c:v>0.578590836101324</c:v>
                </c:pt>
                <c:pt idx="1">
                  <c:v>0.604299785882205</c:v>
                </c:pt>
                <c:pt idx="2">
                  <c:v>0.610850813153932</c:v>
                </c:pt>
                <c:pt idx="3">
                  <c:v>0.598863839680376</c:v>
                </c:pt>
                <c:pt idx="4">
                  <c:v>0.576807373940934</c:v>
                </c:pt>
                <c:pt idx="5">
                  <c:v>0.601182804619549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5C5-4097-9A3E-FC9F45336AB7}"/>
            </c:ext>
          </c:extLst>
        </c:ser>
        <c:ser>
          <c:idx val="1"/>
          <c:order val="1"/>
          <c:tx>
            <c:v>Cabernet Sauvignon</c:v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varietal'!$L$6:$Q$6</c:f>
              <c:numCache>
                <c:formatCode>General</c:formatCode>
                <c:ptCount val="6"/>
                <c:pt idx="0">
                  <c:v>2016.0</c:v>
                </c:pt>
                <c:pt idx="1">
                  <c:v>2017.0</c:v>
                </c:pt>
                <c:pt idx="2">
                  <c:v>2018.0</c:v>
                </c:pt>
                <c:pt idx="3">
                  <c:v>2019.0</c:v>
                </c:pt>
                <c:pt idx="4">
                  <c:v>2020.0</c:v>
                </c:pt>
                <c:pt idx="5">
                  <c:v>2021.0</c:v>
                </c:pt>
              </c:numCache>
            </c:numRef>
          </c:cat>
          <c:val>
            <c:numRef>
              <c:f>'Exportación por varietal'!$L$38:$Q$38</c:f>
              <c:numCache>
                <c:formatCode>0.0%</c:formatCode>
                <c:ptCount val="6"/>
                <c:pt idx="0">
                  <c:v>0.104709728137986</c:v>
                </c:pt>
                <c:pt idx="1">
                  <c:v>0.0936080035132314</c:v>
                </c:pt>
                <c:pt idx="2">
                  <c:v>0.0914570661096436</c:v>
                </c:pt>
                <c:pt idx="3">
                  <c:v>0.0850072961427207</c:v>
                </c:pt>
                <c:pt idx="4">
                  <c:v>0.0857593576281394</c:v>
                </c:pt>
                <c:pt idx="5">
                  <c:v>0.0903086624480932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5C5-4097-9A3E-FC9F45336AB7}"/>
            </c:ext>
          </c:extLst>
        </c:ser>
        <c:ser>
          <c:idx val="2"/>
          <c:order val="2"/>
          <c:tx>
            <c:v>Chardonnay</c:v>
          </c:tx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varietal'!$L$6:$Q$6</c:f>
              <c:numCache>
                <c:formatCode>General</c:formatCode>
                <c:ptCount val="6"/>
                <c:pt idx="0">
                  <c:v>2016.0</c:v>
                </c:pt>
                <c:pt idx="1">
                  <c:v>2017.0</c:v>
                </c:pt>
                <c:pt idx="2">
                  <c:v>2018.0</c:v>
                </c:pt>
                <c:pt idx="3">
                  <c:v>2019.0</c:v>
                </c:pt>
                <c:pt idx="4">
                  <c:v>2020.0</c:v>
                </c:pt>
                <c:pt idx="5">
                  <c:v>2021.0</c:v>
                </c:pt>
              </c:numCache>
            </c:numRef>
          </c:cat>
          <c:val>
            <c:numRef>
              <c:f>'Exportación por varietal'!$L$110:$Q$110</c:f>
              <c:numCache>
                <c:formatCode>0.0%</c:formatCode>
                <c:ptCount val="6"/>
                <c:pt idx="0">
                  <c:v>0.0531582300197385</c:v>
                </c:pt>
                <c:pt idx="1">
                  <c:v>0.0526641036457877</c:v>
                </c:pt>
                <c:pt idx="2">
                  <c:v>0.0514515766756086</c:v>
                </c:pt>
                <c:pt idx="3">
                  <c:v>0.0508298416315603</c:v>
                </c:pt>
                <c:pt idx="4">
                  <c:v>0.0639612458566184</c:v>
                </c:pt>
                <c:pt idx="5">
                  <c:v>0.0625473714745699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5C5-4097-9A3E-FC9F45336A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07213496"/>
        <c:axId val="2107217288"/>
      </c:barChart>
      <c:catAx>
        <c:axId val="2107213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07217288"/>
        <c:crosses val="autoZero"/>
        <c:auto val="1"/>
        <c:lblAlgn val="ctr"/>
        <c:lblOffset val="100"/>
        <c:noMultiLvlLbl val="0"/>
      </c:catAx>
      <c:valAx>
        <c:axId val="21072172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21072134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en valor principales varietales</a:t>
            </a:r>
          </a:p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Promedio últimos doce meses</a:t>
            </a:r>
          </a:p>
        </c:rich>
      </c:tx>
      <c:layout>
        <c:manualLayout>
          <c:xMode val="edge"/>
          <c:yMode val="edge"/>
          <c:x val="0.00171904187652219"/>
          <c:y val="0.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Malbec</c:v>
          </c:tx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varietal'!$L$167:$Q$167</c:f>
              <c:numCache>
                <c:formatCode>General</c:formatCode>
                <c:ptCount val="6"/>
                <c:pt idx="0">
                  <c:v>2016.0</c:v>
                </c:pt>
                <c:pt idx="1">
                  <c:v>2017.0</c:v>
                </c:pt>
                <c:pt idx="2">
                  <c:v>2018.0</c:v>
                </c:pt>
                <c:pt idx="3">
                  <c:v>2019.0</c:v>
                </c:pt>
                <c:pt idx="4">
                  <c:v>2020.0</c:v>
                </c:pt>
                <c:pt idx="5">
                  <c:v>2021.0</c:v>
                </c:pt>
              </c:numCache>
            </c:numRef>
          </c:cat>
          <c:val>
            <c:numRef>
              <c:f>'Exportación por varietal'!$L$181:$Q$181</c:f>
              <c:numCache>
                <c:formatCode>0.0%</c:formatCode>
                <c:ptCount val="6"/>
                <c:pt idx="0">
                  <c:v>0.627668099887335</c:v>
                </c:pt>
                <c:pt idx="1">
                  <c:v>0.643521718344464</c:v>
                </c:pt>
                <c:pt idx="2">
                  <c:v>0.654458422227679</c:v>
                </c:pt>
                <c:pt idx="3">
                  <c:v>0.656233559737485</c:v>
                </c:pt>
                <c:pt idx="4">
                  <c:v>0.65170181526413</c:v>
                </c:pt>
                <c:pt idx="5">
                  <c:v>0.652777008304254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C74-4050-A9BA-DF570D6444C6}"/>
            </c:ext>
          </c:extLst>
        </c:ser>
        <c:ser>
          <c:idx val="1"/>
          <c:order val="1"/>
          <c:tx>
            <c:v>Cabernet Sauvignon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varietal'!$L$167:$Q$167</c:f>
              <c:numCache>
                <c:formatCode>General</c:formatCode>
                <c:ptCount val="6"/>
                <c:pt idx="0">
                  <c:v>2016.0</c:v>
                </c:pt>
                <c:pt idx="1">
                  <c:v>2017.0</c:v>
                </c:pt>
                <c:pt idx="2">
                  <c:v>2018.0</c:v>
                </c:pt>
                <c:pt idx="3">
                  <c:v>2019.0</c:v>
                </c:pt>
                <c:pt idx="4">
                  <c:v>2020.0</c:v>
                </c:pt>
                <c:pt idx="5">
                  <c:v>2021.0</c:v>
                </c:pt>
              </c:numCache>
            </c:numRef>
          </c:cat>
          <c:val>
            <c:numRef>
              <c:f>'Exportación por varietal'!$L$199:$Q$199</c:f>
              <c:numCache>
                <c:formatCode>0.0%</c:formatCode>
                <c:ptCount val="6"/>
                <c:pt idx="0">
                  <c:v>0.103636884873349</c:v>
                </c:pt>
                <c:pt idx="1">
                  <c:v>0.104461680362583</c:v>
                </c:pt>
                <c:pt idx="2">
                  <c:v>0.0989571482318379</c:v>
                </c:pt>
                <c:pt idx="3">
                  <c:v>0.0947701794013444</c:v>
                </c:pt>
                <c:pt idx="4">
                  <c:v>0.0955012232353714</c:v>
                </c:pt>
                <c:pt idx="5">
                  <c:v>0.0952474525857629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C74-4050-A9BA-DF570D6444C6}"/>
            </c:ext>
          </c:extLst>
        </c:ser>
        <c:ser>
          <c:idx val="2"/>
          <c:order val="2"/>
          <c:tx>
            <c:v>Chardonnay</c:v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varietal'!$L$167:$Q$167</c:f>
              <c:numCache>
                <c:formatCode>General</c:formatCode>
                <c:ptCount val="6"/>
                <c:pt idx="0">
                  <c:v>2016.0</c:v>
                </c:pt>
                <c:pt idx="1">
                  <c:v>2017.0</c:v>
                </c:pt>
                <c:pt idx="2">
                  <c:v>2018.0</c:v>
                </c:pt>
                <c:pt idx="3">
                  <c:v>2019.0</c:v>
                </c:pt>
                <c:pt idx="4">
                  <c:v>2020.0</c:v>
                </c:pt>
                <c:pt idx="5">
                  <c:v>2021.0</c:v>
                </c:pt>
              </c:numCache>
            </c:numRef>
          </c:cat>
          <c:val>
            <c:numRef>
              <c:f>'Exportación por varietal'!$L$271:$Q$271</c:f>
              <c:numCache>
                <c:formatCode>0.0%</c:formatCode>
                <c:ptCount val="6"/>
                <c:pt idx="0">
                  <c:v>0.050391811449346</c:v>
                </c:pt>
                <c:pt idx="1">
                  <c:v>0.048713693462998</c:v>
                </c:pt>
                <c:pt idx="2">
                  <c:v>0.0473418431599603</c:v>
                </c:pt>
                <c:pt idx="3">
                  <c:v>0.0483964025229635</c:v>
                </c:pt>
                <c:pt idx="4">
                  <c:v>0.0552024559448957</c:v>
                </c:pt>
                <c:pt idx="5">
                  <c:v>0.058006208497123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C74-4050-A9BA-DF570D6444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31900968"/>
        <c:axId val="2031904696"/>
      </c:barChart>
      <c:catAx>
        <c:axId val="20319009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31904696"/>
        <c:crosses val="autoZero"/>
        <c:auto val="1"/>
        <c:lblAlgn val="ctr"/>
        <c:lblOffset val="100"/>
        <c:noMultiLvlLbl val="0"/>
      </c:catAx>
      <c:valAx>
        <c:axId val="2031904696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2031900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2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por envase - Promedio últimos doce meses</a:t>
            </a:r>
          </a:p>
        </c:rich>
      </c:tx>
      <c:layout>
        <c:manualLayout>
          <c:xMode val="edge"/>
          <c:yMode val="edge"/>
          <c:x val="2.77777777777723E-5"/>
          <c:y val="0.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Damajuana</c:v>
          </c:tx>
          <c:spPr>
            <a:solidFill>
              <a:schemeClr val="accent5">
                <a:lumMod val="50000"/>
              </a:schemeClr>
            </a:solidFill>
            <a:ln>
              <a:solidFill>
                <a:schemeClr val="accent5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envase'!$M$6:$R$6</c:f>
              <c:numCache>
                <c:formatCode>General</c:formatCode>
                <c:ptCount val="6"/>
                <c:pt idx="0">
                  <c:v>2017.0</c:v>
                </c:pt>
                <c:pt idx="1">
                  <c:v>2018.0</c:v>
                </c:pt>
                <c:pt idx="2">
                  <c:v>2019.0</c:v>
                </c:pt>
                <c:pt idx="3">
                  <c:v>2020.0</c:v>
                </c:pt>
                <c:pt idx="4">
                  <c:v>2021.0</c:v>
                </c:pt>
                <c:pt idx="5">
                  <c:v>2022.0</c:v>
                </c:pt>
              </c:numCache>
            </c:numRef>
          </c:cat>
          <c:val>
            <c:numRef>
              <c:f>'Despacho por envase'!$M$20:$R$20</c:f>
              <c:numCache>
                <c:formatCode>0.0%</c:formatCode>
                <c:ptCount val="6"/>
                <c:pt idx="0">
                  <c:v>0.0410069760066816</c:v>
                </c:pt>
                <c:pt idx="1">
                  <c:v>0.0397061128119163</c:v>
                </c:pt>
                <c:pt idx="2">
                  <c:v>0.0374646528325924</c:v>
                </c:pt>
                <c:pt idx="3">
                  <c:v>0.035747333592861</c:v>
                </c:pt>
                <c:pt idx="4">
                  <c:v>0.038533933174543</c:v>
                </c:pt>
                <c:pt idx="5">
                  <c:v>0.0369802153922681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7AF-4592-B833-63FC43DDECF2}"/>
            </c:ext>
          </c:extLst>
        </c:ser>
        <c:ser>
          <c:idx val="1"/>
          <c:order val="1"/>
          <c:tx>
            <c:v>Botella</c:v>
          </c:tx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envase'!$M$6:$R$6</c:f>
              <c:numCache>
                <c:formatCode>General</c:formatCode>
                <c:ptCount val="6"/>
                <c:pt idx="0">
                  <c:v>2017.0</c:v>
                </c:pt>
                <c:pt idx="1">
                  <c:v>2018.0</c:v>
                </c:pt>
                <c:pt idx="2">
                  <c:v>2019.0</c:v>
                </c:pt>
                <c:pt idx="3">
                  <c:v>2020.0</c:v>
                </c:pt>
                <c:pt idx="4">
                  <c:v>2021.0</c:v>
                </c:pt>
                <c:pt idx="5">
                  <c:v>2022.0</c:v>
                </c:pt>
              </c:numCache>
            </c:numRef>
          </c:cat>
          <c:val>
            <c:numRef>
              <c:f>'Despacho por envase'!$M$38:$R$38</c:f>
              <c:numCache>
                <c:formatCode>0.0%</c:formatCode>
                <c:ptCount val="6"/>
                <c:pt idx="0">
                  <c:v>0.54471149790555</c:v>
                </c:pt>
                <c:pt idx="1">
                  <c:v>0.553999365452912</c:v>
                </c:pt>
                <c:pt idx="2">
                  <c:v>0.557911121115283</c:v>
                </c:pt>
                <c:pt idx="3">
                  <c:v>0.583800356409348</c:v>
                </c:pt>
                <c:pt idx="4">
                  <c:v>0.607819203323232</c:v>
                </c:pt>
                <c:pt idx="5">
                  <c:v>0.601732677821274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7AF-4592-B833-63FC43DDECF2}"/>
            </c:ext>
          </c:extLst>
        </c:ser>
        <c:ser>
          <c:idx val="2"/>
          <c:order val="2"/>
          <c:tx>
            <c:v>Tetrabrik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solidFill>
                <a:schemeClr val="accent5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envase'!$M$6:$R$6</c:f>
              <c:numCache>
                <c:formatCode>General</c:formatCode>
                <c:ptCount val="6"/>
                <c:pt idx="0">
                  <c:v>2017.0</c:v>
                </c:pt>
                <c:pt idx="1">
                  <c:v>2018.0</c:v>
                </c:pt>
                <c:pt idx="2">
                  <c:v>2019.0</c:v>
                </c:pt>
                <c:pt idx="3">
                  <c:v>2020.0</c:v>
                </c:pt>
                <c:pt idx="4">
                  <c:v>2021.0</c:v>
                </c:pt>
                <c:pt idx="5">
                  <c:v>2022.0</c:v>
                </c:pt>
              </c:numCache>
            </c:numRef>
          </c:cat>
          <c:val>
            <c:numRef>
              <c:f>'Despacho por envase'!$M$56:$R$56</c:f>
              <c:numCache>
                <c:formatCode>0.0%</c:formatCode>
                <c:ptCount val="6"/>
                <c:pt idx="0">
                  <c:v>0.397809129458731</c:v>
                </c:pt>
                <c:pt idx="1">
                  <c:v>0.390329306268287</c:v>
                </c:pt>
                <c:pt idx="2">
                  <c:v>0.404523039123701</c:v>
                </c:pt>
                <c:pt idx="3">
                  <c:v>0.377865491076676</c:v>
                </c:pt>
                <c:pt idx="4">
                  <c:v>0.348389138008249</c:v>
                </c:pt>
                <c:pt idx="5">
                  <c:v>0.355552347271482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7AF-4592-B833-63FC43DDEC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2105742776"/>
        <c:axId val="2105746568"/>
      </c:barChart>
      <c:catAx>
        <c:axId val="21057427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05746568"/>
        <c:crosses val="autoZero"/>
        <c:auto val="1"/>
        <c:lblAlgn val="ctr"/>
        <c:lblOffset val="100"/>
        <c:noMultiLvlLbl val="0"/>
      </c:catAx>
      <c:valAx>
        <c:axId val="210574656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2105742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5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</a:t>
            </a:r>
            <a:r>
              <a:rPr lang="es-AR" baseline="0"/>
              <a:t> en volumen principales destinos de exportación - Promedio últimos doce meses</a:t>
            </a:r>
            <a:endParaRPr lang="es-AR"/>
          </a:p>
        </c:rich>
      </c:tx>
      <c:layout>
        <c:manualLayout>
          <c:xMode val="edge"/>
          <c:yMode val="edge"/>
          <c:x val="6.8096697310196E-5"/>
          <c:y val="0.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Estados Unidos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país'!$L$6:$Q$6</c:f>
              <c:numCache>
                <c:formatCode>General</c:formatCode>
                <c:ptCount val="6"/>
                <c:pt idx="0">
                  <c:v>2016.0</c:v>
                </c:pt>
                <c:pt idx="1">
                  <c:v>2017.0</c:v>
                </c:pt>
                <c:pt idx="2">
                  <c:v>2018.0</c:v>
                </c:pt>
                <c:pt idx="3">
                  <c:v>2019.0</c:v>
                </c:pt>
                <c:pt idx="4">
                  <c:v>2020.0</c:v>
                </c:pt>
                <c:pt idx="5">
                  <c:v>2021.0</c:v>
                </c:pt>
              </c:numCache>
            </c:numRef>
          </c:cat>
          <c:val>
            <c:numRef>
              <c:f>'Exportación por país'!$L$20:$Q$20</c:f>
              <c:numCache>
                <c:formatCode>0.0%</c:formatCode>
                <c:ptCount val="6"/>
                <c:pt idx="0">
                  <c:v>0.311249359990611</c:v>
                </c:pt>
                <c:pt idx="1">
                  <c:v>0.287258895963881</c:v>
                </c:pt>
                <c:pt idx="2">
                  <c:v>0.249444533809734</c:v>
                </c:pt>
                <c:pt idx="3">
                  <c:v>0.224164119087508</c:v>
                </c:pt>
                <c:pt idx="4">
                  <c:v>0.166745808795067</c:v>
                </c:pt>
                <c:pt idx="5">
                  <c:v>0.198202543895971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F81-4C16-AB98-3C2F943899B2}"/>
            </c:ext>
          </c:extLst>
        </c:ser>
        <c:ser>
          <c:idx val="1"/>
          <c:order val="1"/>
          <c:tx>
            <c:v>Reino Unido</c:v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país'!$L$6:$Q$6</c:f>
              <c:numCache>
                <c:formatCode>General</c:formatCode>
                <c:ptCount val="6"/>
                <c:pt idx="0">
                  <c:v>2016.0</c:v>
                </c:pt>
                <c:pt idx="1">
                  <c:v>2017.0</c:v>
                </c:pt>
                <c:pt idx="2">
                  <c:v>2018.0</c:v>
                </c:pt>
                <c:pt idx="3">
                  <c:v>2019.0</c:v>
                </c:pt>
                <c:pt idx="4">
                  <c:v>2020.0</c:v>
                </c:pt>
                <c:pt idx="5">
                  <c:v>2021.0</c:v>
                </c:pt>
              </c:numCache>
            </c:numRef>
          </c:cat>
          <c:val>
            <c:numRef>
              <c:f>'Exportación por país'!$L$38:$Q$38</c:f>
              <c:numCache>
                <c:formatCode>0.0%</c:formatCode>
                <c:ptCount val="6"/>
                <c:pt idx="0">
                  <c:v>0.118416855255842</c:v>
                </c:pt>
                <c:pt idx="1">
                  <c:v>0.138483838096357</c:v>
                </c:pt>
                <c:pt idx="2">
                  <c:v>0.141575887963499</c:v>
                </c:pt>
                <c:pt idx="3">
                  <c:v>0.132912539037973</c:v>
                </c:pt>
                <c:pt idx="4">
                  <c:v>0.132191176735521</c:v>
                </c:pt>
                <c:pt idx="5">
                  <c:v>0.183016759884145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F81-4C16-AB98-3C2F943899B2}"/>
            </c:ext>
          </c:extLst>
        </c:ser>
        <c:ser>
          <c:idx val="2"/>
          <c:order val="2"/>
          <c:tx>
            <c:v>Canadá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país'!$L$6:$Q$6</c:f>
              <c:numCache>
                <c:formatCode>General</c:formatCode>
                <c:ptCount val="6"/>
                <c:pt idx="0">
                  <c:v>2016.0</c:v>
                </c:pt>
                <c:pt idx="1">
                  <c:v>2017.0</c:v>
                </c:pt>
                <c:pt idx="2">
                  <c:v>2018.0</c:v>
                </c:pt>
                <c:pt idx="3">
                  <c:v>2019.0</c:v>
                </c:pt>
                <c:pt idx="4">
                  <c:v>2020.0</c:v>
                </c:pt>
                <c:pt idx="5">
                  <c:v>2021.0</c:v>
                </c:pt>
              </c:numCache>
            </c:numRef>
          </c:cat>
          <c:val>
            <c:numRef>
              <c:f>'Exportación por país'!$L$56:$Q$56</c:f>
              <c:numCache>
                <c:formatCode>0.0%</c:formatCode>
                <c:ptCount val="6"/>
                <c:pt idx="0">
                  <c:v>0.0833496327711996</c:v>
                </c:pt>
                <c:pt idx="1">
                  <c:v>0.0769079717041239</c:v>
                </c:pt>
                <c:pt idx="2">
                  <c:v>0.0764762422533256</c:v>
                </c:pt>
                <c:pt idx="3">
                  <c:v>0.107988608382995</c:v>
                </c:pt>
                <c:pt idx="4">
                  <c:v>0.11028876895915</c:v>
                </c:pt>
                <c:pt idx="5">
                  <c:v>0.115163451056357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F81-4C16-AB98-3C2F943899B2}"/>
            </c:ext>
          </c:extLst>
        </c:ser>
        <c:ser>
          <c:idx val="3"/>
          <c:order val="3"/>
          <c:tx>
            <c:v>Brasil</c:v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país'!$L$6:$Q$6</c:f>
              <c:numCache>
                <c:formatCode>General</c:formatCode>
                <c:ptCount val="6"/>
                <c:pt idx="0">
                  <c:v>2016.0</c:v>
                </c:pt>
                <c:pt idx="1">
                  <c:v>2017.0</c:v>
                </c:pt>
                <c:pt idx="2">
                  <c:v>2018.0</c:v>
                </c:pt>
                <c:pt idx="3">
                  <c:v>2019.0</c:v>
                </c:pt>
                <c:pt idx="4">
                  <c:v>2020.0</c:v>
                </c:pt>
                <c:pt idx="5">
                  <c:v>2021.0</c:v>
                </c:pt>
              </c:numCache>
            </c:numRef>
          </c:cat>
          <c:val>
            <c:numRef>
              <c:f>'Exportación por país'!$L$74:$Q$74</c:f>
              <c:numCache>
                <c:formatCode>0.0%</c:formatCode>
                <c:ptCount val="6"/>
                <c:pt idx="0">
                  <c:v>0.0506349040535618</c:v>
                </c:pt>
                <c:pt idx="1">
                  <c:v>0.0657886742730043</c:v>
                </c:pt>
                <c:pt idx="2">
                  <c:v>0.0697294161170432</c:v>
                </c:pt>
                <c:pt idx="3">
                  <c:v>0.0548300900133265</c:v>
                </c:pt>
                <c:pt idx="4">
                  <c:v>0.0515855836690763</c:v>
                </c:pt>
                <c:pt idx="5">
                  <c:v>0.0839241486442081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CF81-4C16-AB98-3C2F943899B2}"/>
            </c:ext>
          </c:extLst>
        </c:ser>
        <c:ser>
          <c:idx val="4"/>
          <c:order val="4"/>
          <c:tx>
            <c:v>Países Bajos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país'!$L$6:$Q$6</c:f>
              <c:numCache>
                <c:formatCode>General</c:formatCode>
                <c:ptCount val="6"/>
                <c:pt idx="0">
                  <c:v>2016.0</c:v>
                </c:pt>
                <c:pt idx="1">
                  <c:v>2017.0</c:v>
                </c:pt>
                <c:pt idx="2">
                  <c:v>2018.0</c:v>
                </c:pt>
                <c:pt idx="3">
                  <c:v>2019.0</c:v>
                </c:pt>
                <c:pt idx="4">
                  <c:v>2020.0</c:v>
                </c:pt>
                <c:pt idx="5">
                  <c:v>2021.0</c:v>
                </c:pt>
              </c:numCache>
            </c:numRef>
          </c:cat>
          <c:val>
            <c:numRef>
              <c:f>'Exportación por país'!$L$92:$Q$92</c:f>
              <c:numCache>
                <c:formatCode>0.0%</c:formatCode>
                <c:ptCount val="6"/>
                <c:pt idx="0">
                  <c:v>0.0428466074056894</c:v>
                </c:pt>
                <c:pt idx="1">
                  <c:v>0.0413290225367951</c:v>
                </c:pt>
                <c:pt idx="2">
                  <c:v>0.0335999209024417</c:v>
                </c:pt>
                <c:pt idx="3">
                  <c:v>0.0242903181444494</c:v>
                </c:pt>
                <c:pt idx="4">
                  <c:v>0.0210060675821682</c:v>
                </c:pt>
                <c:pt idx="5">
                  <c:v>0.0238236464361797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CF81-4C16-AB98-3C2F943899B2}"/>
            </c:ext>
          </c:extLst>
        </c:ser>
        <c:ser>
          <c:idx val="5"/>
          <c:order val="5"/>
          <c:tx>
            <c:v>China</c:v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país'!$L$6:$Q$6</c:f>
              <c:numCache>
                <c:formatCode>General</c:formatCode>
                <c:ptCount val="6"/>
                <c:pt idx="0">
                  <c:v>2016.0</c:v>
                </c:pt>
                <c:pt idx="1">
                  <c:v>2017.0</c:v>
                </c:pt>
                <c:pt idx="2">
                  <c:v>2018.0</c:v>
                </c:pt>
                <c:pt idx="3">
                  <c:v>2019.0</c:v>
                </c:pt>
                <c:pt idx="4">
                  <c:v>2020.0</c:v>
                </c:pt>
                <c:pt idx="5">
                  <c:v>2021.0</c:v>
                </c:pt>
              </c:numCache>
            </c:numRef>
          </c:cat>
          <c:val>
            <c:numRef>
              <c:f>'Exportación por país'!$L$110:$Q$110</c:f>
              <c:numCache>
                <c:formatCode>0.0%</c:formatCode>
                <c:ptCount val="6"/>
                <c:pt idx="0">
                  <c:v>0.0205476147030967</c:v>
                </c:pt>
                <c:pt idx="1">
                  <c:v>0.0220083332205272</c:v>
                </c:pt>
                <c:pt idx="2">
                  <c:v>0.0209986149058275</c:v>
                </c:pt>
                <c:pt idx="3">
                  <c:v>0.0241291172853897</c:v>
                </c:pt>
                <c:pt idx="4">
                  <c:v>0.080392801255258</c:v>
                </c:pt>
                <c:pt idx="5">
                  <c:v>0.0668318831033296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CF81-4C16-AB98-3C2F94389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32012984"/>
        <c:axId val="2032016712"/>
      </c:barChart>
      <c:catAx>
        <c:axId val="20320129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32016712"/>
        <c:crosses val="autoZero"/>
        <c:auto val="1"/>
        <c:lblAlgn val="ctr"/>
        <c:lblOffset val="100"/>
        <c:noMultiLvlLbl val="0"/>
      </c:catAx>
      <c:valAx>
        <c:axId val="2032016712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2032012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</a:t>
            </a:r>
            <a:r>
              <a:rPr lang="es-AR" baseline="0"/>
              <a:t> del vino de traslado tinto financiado - $ diciembre 2021/Hl</a:t>
            </a:r>
          </a:p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 baseline="0"/>
              <a:t>Fuente: Bolsa de Comercio de Mendoza</a:t>
            </a:r>
            <a:endParaRPr lang="es-AR"/>
          </a:p>
        </c:rich>
      </c:tx>
      <c:layout>
        <c:manualLayout>
          <c:xMode val="edge"/>
          <c:yMode val="edge"/>
          <c:x val="0.00113922307934858"/>
          <c:y val="0.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'Precio Vino de Traslado Color'!$F$74</c:f>
              <c:strCache>
                <c:ptCount val="1"/>
                <c:pt idx="0">
                  <c:v>2020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 Color'!$A$75:$A$86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 Color'!$F$75:$F$86</c:f>
              <c:numCache>
                <c:formatCode>#,##0</c:formatCode>
                <c:ptCount val="12"/>
                <c:pt idx="0">
                  <c:v>1889.708984269686</c:v>
                </c:pt>
                <c:pt idx="1">
                  <c:v>2036.331685629984</c:v>
                </c:pt>
                <c:pt idx="2">
                  <c:v>2020.079751535827</c:v>
                </c:pt>
                <c:pt idx="3">
                  <c:v>2387.868908410606</c:v>
                </c:pt>
                <c:pt idx="4">
                  <c:v>2353.786902978178</c:v>
                </c:pt>
                <c:pt idx="5">
                  <c:v>2541.402677256006</c:v>
                </c:pt>
                <c:pt idx="6">
                  <c:v>2442.941138557112</c:v>
                </c:pt>
                <c:pt idx="7">
                  <c:v>2810.221533626531</c:v>
                </c:pt>
                <c:pt idx="8">
                  <c:v>2659.315895480782</c:v>
                </c:pt>
                <c:pt idx="9">
                  <c:v>2923.720549038292</c:v>
                </c:pt>
                <c:pt idx="10">
                  <c:v>3087.409628771392</c:v>
                </c:pt>
                <c:pt idx="11">
                  <c:v>3175.6830164859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E75-45B5-8CEA-5DD45492AFFD}"/>
            </c:ext>
          </c:extLst>
        </c:ser>
        <c:ser>
          <c:idx val="1"/>
          <c:order val="1"/>
          <c:tx>
            <c:strRef>
              <c:f>'Precio Vino de Traslado Color'!$G$74</c:f>
              <c:strCache>
                <c:ptCount val="1"/>
                <c:pt idx="0">
                  <c:v>2021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 Color'!$A$75:$A$86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 Color'!$G$75:$G$86</c:f>
              <c:numCache>
                <c:formatCode>#,##0</c:formatCode>
                <c:ptCount val="12"/>
                <c:pt idx="0">
                  <c:v>3330.304766385234</c:v>
                </c:pt>
                <c:pt idx="1">
                  <c:v>3196.77994387449</c:v>
                </c:pt>
                <c:pt idx="2">
                  <c:v>4134.197567656194</c:v>
                </c:pt>
                <c:pt idx="3">
                  <c:v>4817.565301914382</c:v>
                </c:pt>
                <c:pt idx="4">
                  <c:v>5002.686895124971</c:v>
                </c:pt>
                <c:pt idx="5">
                  <c:v>4542.319343762135</c:v>
                </c:pt>
                <c:pt idx="6">
                  <c:v>4644.329284453626</c:v>
                </c:pt>
                <c:pt idx="7">
                  <c:v>4511.848512659624</c:v>
                </c:pt>
                <c:pt idx="8">
                  <c:v>4222.0989049725</c:v>
                </c:pt>
                <c:pt idx="9">
                  <c:v>4435.7884215</c:v>
                </c:pt>
                <c:pt idx="10">
                  <c:v>4186.10868</c:v>
                </c:pt>
                <c:pt idx="11">
                  <c:v>3585.83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E75-45B5-8CEA-5DD45492AFFD}"/>
            </c:ext>
          </c:extLst>
        </c:ser>
        <c:ser>
          <c:idx val="2"/>
          <c:order val="2"/>
          <c:tx>
            <c:strRef>
              <c:f>'Precio Vino de Traslado Color'!$H$74</c:f>
              <c:strCache>
                <c:ptCount val="1"/>
                <c:pt idx="0">
                  <c:v>2022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'Precio Vino de Traslado Color'!$A$75:$A$86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 Color'!$H$75:$H$86</c:f>
              <c:numCache>
                <c:formatCode>#,##0</c:formatCode>
                <c:ptCount val="12"/>
                <c:pt idx="0">
                  <c:v>4142.714148219442</c:v>
                </c:pt>
                <c:pt idx="1">
                  <c:v>4426.11136084307</c:v>
                </c:pt>
                <c:pt idx="2">
                  <c:v>4587.807604513445</c:v>
                </c:pt>
                <c:pt idx="3">
                  <c:v>5589.295070809112</c:v>
                </c:pt>
                <c:pt idx="4">
                  <c:v>4857.331143762222</c:v>
                </c:pt>
                <c:pt idx="5">
                  <c:v>5495.951643011778</c:v>
                </c:pt>
                <c:pt idx="6">
                  <c:v>5173.018151252546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E75-45B5-8CEA-5DD45492AF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0076888"/>
        <c:axId val="2080082648"/>
      </c:lineChart>
      <c:catAx>
        <c:axId val="2080076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80082648"/>
        <c:crosses val="autoZero"/>
        <c:auto val="1"/>
        <c:lblAlgn val="ctr"/>
        <c:lblOffset val="100"/>
        <c:noMultiLvlLbl val="0"/>
      </c:catAx>
      <c:valAx>
        <c:axId val="2080082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80076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5">
        <a:lumMod val="20000"/>
        <a:lumOff val="80000"/>
      </a:schemeClr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</a:t>
            </a:r>
            <a:r>
              <a:rPr lang="es-AR" baseline="0"/>
              <a:t> del vino de traslado blanco financiado - $ diciembre 2021/Hl</a:t>
            </a:r>
          </a:p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 baseline="0"/>
              <a:t>Fuente: Bolsa de Comercio de Mendoza</a:t>
            </a:r>
            <a:endParaRPr lang="es-AR"/>
          </a:p>
        </c:rich>
      </c:tx>
      <c:layout>
        <c:manualLayout>
          <c:xMode val="edge"/>
          <c:yMode val="edge"/>
          <c:x val="0.00096442259438383"/>
          <c:y val="0.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'Precio Vino de Traslado Color'!$F$74</c:f>
              <c:strCache>
                <c:ptCount val="1"/>
                <c:pt idx="0">
                  <c:v>2020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 Color'!$A$109:$A$120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 Color'!$F$109:$F$120</c:f>
              <c:numCache>
                <c:formatCode>#,##0</c:formatCode>
                <c:ptCount val="12"/>
                <c:pt idx="0">
                  <c:v>1483.889386779402</c:v>
                </c:pt>
                <c:pt idx="1">
                  <c:v>1422.122068230452</c:v>
                </c:pt>
                <c:pt idx="2">
                  <c:v>1914.755598651929</c:v>
                </c:pt>
                <c:pt idx="3">
                  <c:v>2558.84624377095</c:v>
                </c:pt>
                <c:pt idx="4">
                  <c:v>2350.015368769606</c:v>
                </c:pt>
                <c:pt idx="5">
                  <c:v>2419.479058872366</c:v>
                </c:pt>
                <c:pt idx="6">
                  <c:v>2520.435201418392</c:v>
                </c:pt>
                <c:pt idx="7">
                  <c:v>2468.750790150119</c:v>
                </c:pt>
                <c:pt idx="8">
                  <c:v>2415.133270106944</c:v>
                </c:pt>
                <c:pt idx="9">
                  <c:v>2598.837440306528</c:v>
                </c:pt>
                <c:pt idx="10">
                  <c:v>2879.074214710723</c:v>
                </c:pt>
                <c:pt idx="11">
                  <c:v>3021.517254710614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BB1-4B09-8988-803096C53C64}"/>
            </c:ext>
          </c:extLst>
        </c:ser>
        <c:ser>
          <c:idx val="1"/>
          <c:order val="1"/>
          <c:tx>
            <c:strRef>
              <c:f>'Precio Vino de Traslado Color'!$G$74</c:f>
              <c:strCache>
                <c:ptCount val="1"/>
                <c:pt idx="0">
                  <c:v>2021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 Color'!$A$109:$A$120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 Color'!$G$109:$G$120</c:f>
              <c:numCache>
                <c:formatCode>#,##0</c:formatCode>
                <c:ptCount val="12"/>
                <c:pt idx="0">
                  <c:v>3133.404735202085</c:v>
                </c:pt>
                <c:pt idx="1">
                  <c:v>3230.346251672564</c:v>
                </c:pt>
                <c:pt idx="2">
                  <c:v>4063.526722519568</c:v>
                </c:pt>
                <c:pt idx="3">
                  <c:v>4709.912798699446</c:v>
                </c:pt>
                <c:pt idx="4">
                  <c:v>4221.648044383842</c:v>
                </c:pt>
                <c:pt idx="5">
                  <c:v>3901.036715971251</c:v>
                </c:pt>
                <c:pt idx="6">
                  <c:v>4435.497725829302</c:v>
                </c:pt>
                <c:pt idx="7">
                  <c:v>4470.373743827512</c:v>
                </c:pt>
                <c:pt idx="8">
                  <c:v>4055.7093603975</c:v>
                </c:pt>
                <c:pt idx="9">
                  <c:v>3794.1414555</c:v>
                </c:pt>
                <c:pt idx="10">
                  <c:v>2995.3047</c:v>
                </c:pt>
                <c:pt idx="11">
                  <c:v>3774.63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BB1-4B09-8988-803096C53C64}"/>
            </c:ext>
          </c:extLst>
        </c:ser>
        <c:ser>
          <c:idx val="2"/>
          <c:order val="2"/>
          <c:tx>
            <c:strRef>
              <c:f>'Precio Vino de Traslado Color'!$H$74</c:f>
              <c:strCache>
                <c:ptCount val="1"/>
                <c:pt idx="0">
                  <c:v>2022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'Precio Vino de Traslado Color'!$A$109:$A$120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 Color'!$H$109:$H$120</c:f>
              <c:numCache>
                <c:formatCode>#,##0</c:formatCode>
                <c:ptCount val="12"/>
                <c:pt idx="0">
                  <c:v>3221.405197305101</c:v>
                </c:pt>
                <c:pt idx="1">
                  <c:v>3357.132942280663</c:v>
                </c:pt>
                <c:pt idx="2">
                  <c:v>3440.379704830772</c:v>
                </c:pt>
                <c:pt idx="3">
                  <c:v>4682.544849436425</c:v>
                </c:pt>
                <c:pt idx="4">
                  <c:v>4135.249869444655</c:v>
                </c:pt>
                <c:pt idx="5">
                  <c:v>4227.418970134431</c:v>
                </c:pt>
                <c:pt idx="6">
                  <c:v>4164.748918646857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BB1-4B09-8988-803096C53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0043512"/>
        <c:axId val="2080125080"/>
      </c:lineChart>
      <c:catAx>
        <c:axId val="2080043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80125080"/>
        <c:crosses val="autoZero"/>
        <c:auto val="1"/>
        <c:lblAlgn val="ctr"/>
        <c:lblOffset val="100"/>
        <c:noMultiLvlLbl val="0"/>
      </c:catAx>
      <c:valAx>
        <c:axId val="2080125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80043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del vino de traslado</a:t>
            </a:r>
            <a:r>
              <a:rPr lang="es-AR" baseline="0"/>
              <a:t> rosado financiado - $ diciembre 2021/Hl</a:t>
            </a:r>
          </a:p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 baseline="0"/>
              <a:t>Fuente: Bolsa de Comercio de Mendoza</a:t>
            </a:r>
            <a:endParaRPr lang="es-AR"/>
          </a:p>
        </c:rich>
      </c:tx>
      <c:layout>
        <c:manualLayout>
          <c:xMode val="edge"/>
          <c:yMode val="edge"/>
          <c:x val="0.000698198198198203"/>
          <c:y val="0.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'Precio Vino de Traslado Color'!$F$74</c:f>
              <c:strCache>
                <c:ptCount val="1"/>
                <c:pt idx="0">
                  <c:v>2020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 Color'!$A$92:$A$103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 Color'!$F$92:$F$103</c:f>
              <c:numCache>
                <c:formatCode>#,##0</c:formatCode>
                <c:ptCount val="12"/>
                <c:pt idx="0">
                  <c:v>1355.975747289155</c:v>
                </c:pt>
                <c:pt idx="1">
                  <c:v>1363.839971974976</c:v>
                </c:pt>
                <c:pt idx="2">
                  <c:v>1679.390871464698</c:v>
                </c:pt>
                <c:pt idx="3">
                  <c:v>2600.415746925371</c:v>
                </c:pt>
                <c:pt idx="4">
                  <c:v>2502.274964428845</c:v>
                </c:pt>
                <c:pt idx="5">
                  <c:v>2269.636909214747</c:v>
                </c:pt>
                <c:pt idx="6">
                  <c:v>2251.226559427059</c:v>
                </c:pt>
                <c:pt idx="7">
                  <c:v>2447.41211888663</c:v>
                </c:pt>
                <c:pt idx="8">
                  <c:v>2223.51036044958</c:v>
                </c:pt>
                <c:pt idx="9">
                  <c:v>2526.920968365154</c:v>
                </c:pt>
                <c:pt idx="10">
                  <c:v>2592.662211776543</c:v>
                </c:pt>
                <c:pt idx="11">
                  <c:v>2758.195011119283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66-4C0C-A5C3-8CF2F4B7E200}"/>
            </c:ext>
          </c:extLst>
        </c:ser>
        <c:ser>
          <c:idx val="1"/>
          <c:order val="1"/>
          <c:tx>
            <c:strRef>
              <c:f>'Precio Vino de Traslado Color'!$G$74</c:f>
              <c:strCache>
                <c:ptCount val="1"/>
                <c:pt idx="0">
                  <c:v>2021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 Color'!$A$92:$A$103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 Color'!$G$92:$G$103</c:f>
              <c:numCache>
                <c:formatCode>#,##0</c:formatCode>
                <c:ptCount val="12"/>
                <c:pt idx="0">
                  <c:v>3218.542123310122</c:v>
                </c:pt>
                <c:pt idx="1">
                  <c:v>2956.216762012105</c:v>
                </c:pt>
                <c:pt idx="2">
                  <c:v>3022.159611096612</c:v>
                </c:pt>
                <c:pt idx="3">
                  <c:v>4664.911788153814</c:v>
                </c:pt>
                <c:pt idx="4">
                  <c:v>3619.039758634674</c:v>
                </c:pt>
                <c:pt idx="5">
                  <c:v>3918.929337559112</c:v>
                </c:pt>
                <c:pt idx="6">
                  <c:v>4146.023727666843</c:v>
                </c:pt>
                <c:pt idx="7">
                  <c:v>3823.770814409475</c:v>
                </c:pt>
                <c:pt idx="8">
                  <c:v>3580.66776123</c:v>
                </c:pt>
                <c:pt idx="9">
                  <c:v>2701.1456205</c:v>
                </c:pt>
                <c:pt idx="10">
                  <c:v>3210.90768</c:v>
                </c:pt>
                <c:pt idx="11">
                  <c:v>3171.23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366-4C0C-A5C3-8CF2F4B7E200}"/>
            </c:ext>
          </c:extLst>
        </c:ser>
        <c:ser>
          <c:idx val="2"/>
          <c:order val="2"/>
          <c:tx>
            <c:strRef>
              <c:f>'Precio Vino de Traslado Color'!$H$74</c:f>
              <c:strCache>
                <c:ptCount val="1"/>
                <c:pt idx="0">
                  <c:v>2022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'Precio Vino de Traslado Color'!$A$92:$A$103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 Color'!$H$92:$H$103</c:f>
              <c:numCache>
                <c:formatCode>#,##0</c:formatCode>
                <c:ptCount val="12"/>
                <c:pt idx="0">
                  <c:v>4040.60635226179</c:v>
                </c:pt>
                <c:pt idx="1">
                  <c:v>4532.515560752432</c:v>
                </c:pt>
                <c:pt idx="2">
                  <c:v>4644.453586316166</c:v>
                </c:pt>
                <c:pt idx="3">
                  <c:v>6058.970277127189</c:v>
                </c:pt>
                <c:pt idx="4">
                  <c:v>5737.875436211811</c:v>
                </c:pt>
                <c:pt idx="5">
                  <c:v>4389.517130580846</c:v>
                </c:pt>
                <c:pt idx="6">
                  <c:v>4626.999746590532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366-4C0C-A5C3-8CF2F4B7E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0173608"/>
        <c:axId val="2080179368"/>
      </c:lineChart>
      <c:catAx>
        <c:axId val="2080173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80179368"/>
        <c:crosses val="autoZero"/>
        <c:auto val="1"/>
        <c:lblAlgn val="ctr"/>
        <c:lblOffset val="100"/>
        <c:noMultiLvlLbl val="0"/>
      </c:catAx>
      <c:valAx>
        <c:axId val="2080179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80173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total del</a:t>
            </a:r>
            <a:r>
              <a:rPr lang="es-AR" baseline="0"/>
              <a:t> vino de traslado financiado - $ diciembre 2021/Hl</a:t>
            </a:r>
          </a:p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 baseline="0"/>
              <a:t>Fuente: Bolsa de Comercio de Mendoza</a:t>
            </a:r>
            <a:endParaRPr lang="es-AR"/>
          </a:p>
        </c:rich>
      </c:tx>
      <c:layout>
        <c:manualLayout>
          <c:xMode val="edge"/>
          <c:yMode val="edge"/>
          <c:x val="0.00166362482977377"/>
          <c:y val="0.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'Precio Vino de Traslado Color'!$F$74</c:f>
              <c:strCache>
                <c:ptCount val="1"/>
                <c:pt idx="0">
                  <c:v>2020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 Color'!$A$126:$A$137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 Color'!$F$126:$F$137</c:f>
              <c:numCache>
                <c:formatCode>#,##0</c:formatCode>
                <c:ptCount val="12"/>
                <c:pt idx="0">
                  <c:v>1778.047155188798</c:v>
                </c:pt>
                <c:pt idx="1">
                  <c:v>1829.104292299578</c:v>
                </c:pt>
                <c:pt idx="2">
                  <c:v>1982.768372075069</c:v>
                </c:pt>
                <c:pt idx="3">
                  <c:v>2472.698184954951</c:v>
                </c:pt>
                <c:pt idx="4">
                  <c:v>2362.305050971197</c:v>
                </c:pt>
                <c:pt idx="5">
                  <c:v>2501.402442389777</c:v>
                </c:pt>
                <c:pt idx="6">
                  <c:v>2464.677929449284</c:v>
                </c:pt>
                <c:pt idx="7">
                  <c:v>2720.290561640358</c:v>
                </c:pt>
                <c:pt idx="8">
                  <c:v>2559.356320643677</c:v>
                </c:pt>
                <c:pt idx="9">
                  <c:v>2772.349940149718</c:v>
                </c:pt>
                <c:pt idx="10">
                  <c:v>3022.44549927926</c:v>
                </c:pt>
                <c:pt idx="11">
                  <c:v>3113.226655265863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0B6-42EA-9877-C3ADDEF54A3D}"/>
            </c:ext>
          </c:extLst>
        </c:ser>
        <c:ser>
          <c:idx val="1"/>
          <c:order val="1"/>
          <c:tx>
            <c:strRef>
              <c:f>'Precio Vino de Traslado Color'!$G$74</c:f>
              <c:strCache>
                <c:ptCount val="1"/>
                <c:pt idx="0">
                  <c:v>2021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 Color'!$A$126:$A$137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 Color'!$G$126:$G$137</c:f>
              <c:numCache>
                <c:formatCode>#,##0</c:formatCode>
                <c:ptCount val="12"/>
                <c:pt idx="0">
                  <c:v>3264.541684003103</c:v>
                </c:pt>
                <c:pt idx="1">
                  <c:v>3191.960880597256</c:v>
                </c:pt>
                <c:pt idx="2">
                  <c:v>4021.448307621087</c:v>
                </c:pt>
                <c:pt idx="3">
                  <c:v>4771.882457875635</c:v>
                </c:pt>
                <c:pt idx="4">
                  <c:v>4690.852505252461</c:v>
                </c:pt>
                <c:pt idx="5">
                  <c:v>4320.869573955146</c:v>
                </c:pt>
                <c:pt idx="6">
                  <c:v>4532.12145716639</c:v>
                </c:pt>
                <c:pt idx="7">
                  <c:v>4483.822555924762</c:v>
                </c:pt>
                <c:pt idx="8">
                  <c:v>4118.97262536</c:v>
                </c:pt>
                <c:pt idx="9">
                  <c:v>4234.946580000001</c:v>
                </c:pt>
                <c:pt idx="10">
                  <c:v>3686.20788</c:v>
                </c:pt>
                <c:pt idx="11">
                  <c:v>3637.96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0B6-42EA-9877-C3ADDEF54A3D}"/>
            </c:ext>
          </c:extLst>
        </c:ser>
        <c:ser>
          <c:idx val="2"/>
          <c:order val="2"/>
          <c:tx>
            <c:strRef>
              <c:f>'Precio Vino de Traslado Color'!$H$74</c:f>
              <c:strCache>
                <c:ptCount val="1"/>
                <c:pt idx="0">
                  <c:v>2022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'Precio Vino de Traslado Color'!$A$126:$A$137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 Color'!$H$126:$H$137</c:f>
              <c:numCache>
                <c:formatCode>#,##0</c:formatCode>
                <c:ptCount val="12"/>
                <c:pt idx="0">
                  <c:v>3807.940327237729</c:v>
                </c:pt>
                <c:pt idx="1">
                  <c:v>3911.556277480091</c:v>
                </c:pt>
                <c:pt idx="2">
                  <c:v>4256.047381356157</c:v>
                </c:pt>
                <c:pt idx="3">
                  <c:v>5255.132950737791</c:v>
                </c:pt>
                <c:pt idx="4">
                  <c:v>4664.114682485146</c:v>
                </c:pt>
                <c:pt idx="5">
                  <c:v>5033.95866642594</c:v>
                </c:pt>
                <c:pt idx="6">
                  <c:v>4560.814035188648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0B6-42EA-9877-C3ADDEF54A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0227656"/>
        <c:axId val="2080233416"/>
      </c:lineChart>
      <c:catAx>
        <c:axId val="2080227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80233416"/>
        <c:crosses val="autoZero"/>
        <c:auto val="1"/>
        <c:lblAlgn val="ctr"/>
        <c:lblOffset val="100"/>
        <c:noMultiLvlLbl val="0"/>
      </c:catAx>
      <c:valAx>
        <c:axId val="2080233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80227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3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de vino varietal</a:t>
            </a:r>
          </a:p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MAT Julio - MM litros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tipo'!$L$6:$R$6</c:f>
              <c:numCache>
                <c:formatCode>General</c:formatCode>
                <c:ptCount val="7"/>
                <c:pt idx="0">
                  <c:v>2016.0</c:v>
                </c:pt>
                <c:pt idx="1">
                  <c:v>2017.0</c:v>
                </c:pt>
                <c:pt idx="2">
                  <c:v>2018.0</c:v>
                </c:pt>
                <c:pt idx="3">
                  <c:v>2019.0</c:v>
                </c:pt>
                <c:pt idx="4">
                  <c:v>2020.0</c:v>
                </c:pt>
                <c:pt idx="5">
                  <c:v>2021.0</c:v>
                </c:pt>
                <c:pt idx="6">
                  <c:v>2022.0</c:v>
                </c:pt>
              </c:numCache>
            </c:numRef>
          </c:cat>
          <c:val>
            <c:numRef>
              <c:f>'Despacho por tipo'!$L$13:$R$13</c:f>
              <c:numCache>
                <c:formatCode>0.0</c:formatCode>
                <c:ptCount val="7"/>
                <c:pt idx="0">
                  <c:v>211.137363</c:v>
                </c:pt>
                <c:pt idx="1">
                  <c:v>199.004413</c:v>
                </c:pt>
                <c:pt idx="2">
                  <c:v>165.6457</c:v>
                </c:pt>
                <c:pt idx="3">
                  <c:v>164.0474</c:v>
                </c:pt>
                <c:pt idx="4">
                  <c:v>232.8355</c:v>
                </c:pt>
                <c:pt idx="5">
                  <c:v>260.5991</c:v>
                </c:pt>
                <c:pt idx="6">
                  <c:v>260.3174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E66-42B8-AA96-9D31284F5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080267304"/>
        <c:axId val="2080270600"/>
      </c:barChart>
      <c:catAx>
        <c:axId val="2080267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80270600"/>
        <c:crosses val="autoZero"/>
        <c:auto val="1"/>
        <c:lblAlgn val="ctr"/>
        <c:lblOffset val="100"/>
        <c:tickMarkSkip val="1"/>
        <c:noMultiLvlLbl val="0"/>
      </c:catAx>
      <c:valAx>
        <c:axId val="2080270600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2080267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de vino sin mención varietal</a:t>
            </a:r>
          </a:p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MAT Julio - MM litros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tipo'!$L$6:$R$6</c:f>
              <c:numCache>
                <c:formatCode>General</c:formatCode>
                <c:ptCount val="7"/>
                <c:pt idx="0">
                  <c:v>2016.0</c:v>
                </c:pt>
                <c:pt idx="1">
                  <c:v>2017.0</c:v>
                </c:pt>
                <c:pt idx="2">
                  <c:v>2018.0</c:v>
                </c:pt>
                <c:pt idx="3">
                  <c:v>2019.0</c:v>
                </c:pt>
                <c:pt idx="4">
                  <c:v>2020.0</c:v>
                </c:pt>
                <c:pt idx="5">
                  <c:v>2021.0</c:v>
                </c:pt>
                <c:pt idx="6">
                  <c:v>2022.0</c:v>
                </c:pt>
              </c:numCache>
            </c:numRef>
          </c:cat>
          <c:val>
            <c:numRef>
              <c:f>'Despacho por tipo'!$L$31:$R$31</c:f>
              <c:numCache>
                <c:formatCode>0.0</c:formatCode>
                <c:ptCount val="7"/>
                <c:pt idx="0" formatCode="#,##0.0">
                  <c:v>706.976891</c:v>
                </c:pt>
                <c:pt idx="1">
                  <c:v>674.8787</c:v>
                </c:pt>
                <c:pt idx="2">
                  <c:v>637.0955</c:v>
                </c:pt>
                <c:pt idx="3">
                  <c:v>636.7108</c:v>
                </c:pt>
                <c:pt idx="4">
                  <c:v>666.482</c:v>
                </c:pt>
                <c:pt idx="5">
                  <c:v>573.5369000000001</c:v>
                </c:pt>
                <c:pt idx="6">
                  <c:v>537.1419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E66-42B8-AA96-9D31284F5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080322248"/>
        <c:axId val="2080325496"/>
      </c:barChart>
      <c:catAx>
        <c:axId val="2080322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80325496"/>
        <c:crosses val="autoZero"/>
        <c:auto val="1"/>
        <c:lblAlgn val="ctr"/>
        <c:lblOffset val="100"/>
        <c:tickMarkSkip val="1"/>
        <c:noMultiLvlLbl val="0"/>
      </c:catAx>
      <c:valAx>
        <c:axId val="2080325496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2080322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de vino espumante y gasificado</a:t>
            </a:r>
          </a:p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MAT Julio - MM litros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tipo'!$L$6:$R$6</c:f>
              <c:numCache>
                <c:formatCode>General</c:formatCode>
                <c:ptCount val="7"/>
                <c:pt idx="0">
                  <c:v>2016.0</c:v>
                </c:pt>
                <c:pt idx="1">
                  <c:v>2017.0</c:v>
                </c:pt>
                <c:pt idx="2">
                  <c:v>2018.0</c:v>
                </c:pt>
                <c:pt idx="3">
                  <c:v>2019.0</c:v>
                </c:pt>
                <c:pt idx="4">
                  <c:v>2020.0</c:v>
                </c:pt>
                <c:pt idx="5">
                  <c:v>2021.0</c:v>
                </c:pt>
                <c:pt idx="6">
                  <c:v>2022.0</c:v>
                </c:pt>
              </c:numCache>
            </c:numRef>
          </c:cat>
          <c:val>
            <c:numRef>
              <c:f>'Despacho por tipo'!$L$49:$R$49</c:f>
              <c:numCache>
                <c:formatCode>0.0</c:formatCode>
                <c:ptCount val="7"/>
                <c:pt idx="0">
                  <c:v>45.724594</c:v>
                </c:pt>
                <c:pt idx="1">
                  <c:v>43.703434</c:v>
                </c:pt>
                <c:pt idx="2">
                  <c:v>35.4646</c:v>
                </c:pt>
                <c:pt idx="3">
                  <c:v>28.4455</c:v>
                </c:pt>
                <c:pt idx="4">
                  <c:v>28.0194</c:v>
                </c:pt>
                <c:pt idx="5">
                  <c:v>30.8947</c:v>
                </c:pt>
                <c:pt idx="6">
                  <c:v>36.7029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E66-42B8-AA96-9D31284F5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079418184"/>
        <c:axId val="2079414136"/>
      </c:barChart>
      <c:catAx>
        <c:axId val="2079418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79414136"/>
        <c:crosses val="autoZero"/>
        <c:auto val="1"/>
        <c:lblAlgn val="ctr"/>
        <c:lblOffset val="100"/>
        <c:tickMarkSkip val="1"/>
        <c:noMultiLvlLbl val="0"/>
      </c:catAx>
      <c:valAx>
        <c:axId val="2079414136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2079418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del total de vino</a:t>
            </a:r>
          </a:p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MAT Julio - MM litros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tipo'!$L$6:$R$6</c:f>
              <c:numCache>
                <c:formatCode>General</c:formatCode>
                <c:ptCount val="7"/>
                <c:pt idx="0">
                  <c:v>2016.0</c:v>
                </c:pt>
                <c:pt idx="1">
                  <c:v>2017.0</c:v>
                </c:pt>
                <c:pt idx="2">
                  <c:v>2018.0</c:v>
                </c:pt>
                <c:pt idx="3">
                  <c:v>2019.0</c:v>
                </c:pt>
                <c:pt idx="4">
                  <c:v>2020.0</c:v>
                </c:pt>
                <c:pt idx="5">
                  <c:v>2021.0</c:v>
                </c:pt>
                <c:pt idx="6">
                  <c:v>2022.0</c:v>
                </c:pt>
              </c:numCache>
            </c:numRef>
          </c:cat>
          <c:val>
            <c:numRef>
              <c:f>'Despacho por tipo'!$L$67:$R$67</c:f>
              <c:numCache>
                <c:formatCode>0.0</c:formatCode>
                <c:ptCount val="7"/>
                <c:pt idx="0" formatCode="#,##0.0">
                  <c:v>967.512445</c:v>
                </c:pt>
                <c:pt idx="1">
                  <c:v>921.2346</c:v>
                </c:pt>
                <c:pt idx="2">
                  <c:v>871.1108</c:v>
                </c:pt>
                <c:pt idx="3">
                  <c:v>847.2556</c:v>
                </c:pt>
                <c:pt idx="4">
                  <c:v>931.3473</c:v>
                </c:pt>
                <c:pt idx="5">
                  <c:v>869.9668</c:v>
                </c:pt>
                <c:pt idx="6">
                  <c:v>838.2141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E66-42B8-AA96-9D31284F5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079378824"/>
        <c:axId val="2079374776"/>
      </c:barChart>
      <c:catAx>
        <c:axId val="2079378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79374776"/>
        <c:crosses val="autoZero"/>
        <c:auto val="1"/>
        <c:lblAlgn val="ctr"/>
        <c:lblOffset val="100"/>
        <c:tickMarkSkip val="1"/>
        <c:noMultiLvlLbl val="0"/>
      </c:catAx>
      <c:valAx>
        <c:axId val="2079374776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20793788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en damajuana</a:t>
            </a:r>
          </a:p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MAT Julio - MM litros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envase'!$L$6:$R$6</c:f>
              <c:numCache>
                <c:formatCode>General</c:formatCode>
                <c:ptCount val="7"/>
                <c:pt idx="0">
                  <c:v>2016.0</c:v>
                </c:pt>
                <c:pt idx="1">
                  <c:v>2017.0</c:v>
                </c:pt>
                <c:pt idx="2">
                  <c:v>2018.0</c:v>
                </c:pt>
                <c:pt idx="3">
                  <c:v>2019.0</c:v>
                </c:pt>
                <c:pt idx="4">
                  <c:v>2020.0</c:v>
                </c:pt>
                <c:pt idx="5">
                  <c:v>2021.0</c:v>
                </c:pt>
                <c:pt idx="6">
                  <c:v>2022.0</c:v>
                </c:pt>
              </c:numCache>
            </c:numRef>
          </c:cat>
          <c:val>
            <c:numRef>
              <c:f>'Despacho por envase'!$L$13:$R$13</c:f>
              <c:numCache>
                <c:formatCode>0.0</c:formatCode>
                <c:ptCount val="7"/>
                <c:pt idx="0">
                  <c:v>36.446648</c:v>
                </c:pt>
                <c:pt idx="1">
                  <c:v>37.495</c:v>
                </c:pt>
                <c:pt idx="2">
                  <c:v>34.9518</c:v>
                </c:pt>
                <c:pt idx="3">
                  <c:v>32.0458</c:v>
                </c:pt>
                <c:pt idx="4">
                  <c:v>33.0399</c:v>
                </c:pt>
                <c:pt idx="5">
                  <c:v>33.5336</c:v>
                </c:pt>
                <c:pt idx="6">
                  <c:v>30.2262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804-4465-9848-8B2E1AC75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107477784"/>
        <c:axId val="2107481032"/>
      </c:barChart>
      <c:catAx>
        <c:axId val="2107477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07481032"/>
        <c:crosses val="autoZero"/>
        <c:auto val="1"/>
        <c:lblAlgn val="ctr"/>
        <c:lblOffset val="100"/>
        <c:tickMarkSkip val="1"/>
        <c:noMultiLvlLbl val="0"/>
      </c:catAx>
      <c:valAx>
        <c:axId val="2107481032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2107477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Blanco</a:t>
            </a:r>
          </a:p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Promedio últimos doce meses</a:t>
            </a:r>
          </a:p>
        </c:rich>
      </c:tx>
      <c:layout>
        <c:manualLayout>
          <c:xMode val="edge"/>
          <c:yMode val="edge"/>
          <c:x val="0.00237489063867016"/>
          <c:y val="0.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Sin mención varietal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solidFill>
                <a:schemeClr val="accent4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color'!$M$6:$R$6</c:f>
              <c:numCache>
                <c:formatCode>General</c:formatCode>
                <c:ptCount val="6"/>
                <c:pt idx="0">
                  <c:v>2017.0</c:v>
                </c:pt>
                <c:pt idx="1">
                  <c:v>2018.0</c:v>
                </c:pt>
                <c:pt idx="2">
                  <c:v>2019.0</c:v>
                </c:pt>
                <c:pt idx="3">
                  <c:v>2020.0</c:v>
                </c:pt>
                <c:pt idx="4">
                  <c:v>2021.0</c:v>
                </c:pt>
                <c:pt idx="5">
                  <c:v>2022.0</c:v>
                </c:pt>
              </c:numCache>
            </c:numRef>
          </c:cat>
          <c:val>
            <c:numRef>
              <c:f>'Despacho por color'!$M$20:$R$20</c:f>
              <c:numCache>
                <c:formatCode>0.0%</c:formatCode>
                <c:ptCount val="6"/>
                <c:pt idx="0">
                  <c:v>0.180369359228396</c:v>
                </c:pt>
                <c:pt idx="1">
                  <c:v>0.182513085690419</c:v>
                </c:pt>
                <c:pt idx="2">
                  <c:v>0.168636621543492</c:v>
                </c:pt>
                <c:pt idx="3">
                  <c:v>0.15240370388063</c:v>
                </c:pt>
                <c:pt idx="4">
                  <c:v>0.16564608458552</c:v>
                </c:pt>
                <c:pt idx="5">
                  <c:v>0.184011638405375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603-42CC-8CEE-1B1D6C403947}"/>
            </c:ext>
          </c:extLst>
        </c:ser>
        <c:ser>
          <c:idx val="1"/>
          <c:order val="1"/>
          <c:tx>
            <c:v>Varietal</c:v>
          </c:tx>
          <c:spPr>
            <a:solidFill>
              <a:schemeClr val="accent4">
                <a:lumMod val="75000"/>
              </a:schemeClr>
            </a:solidFill>
            <a:ln>
              <a:solidFill>
                <a:schemeClr val="accent4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color'!$M$6:$R$6</c:f>
              <c:numCache>
                <c:formatCode>General</c:formatCode>
                <c:ptCount val="6"/>
                <c:pt idx="0">
                  <c:v>2017.0</c:v>
                </c:pt>
                <c:pt idx="1">
                  <c:v>2018.0</c:v>
                </c:pt>
                <c:pt idx="2">
                  <c:v>2019.0</c:v>
                </c:pt>
                <c:pt idx="3">
                  <c:v>2020.0</c:v>
                </c:pt>
                <c:pt idx="4">
                  <c:v>2021.0</c:v>
                </c:pt>
                <c:pt idx="5">
                  <c:v>2022.0</c:v>
                </c:pt>
              </c:numCache>
            </c:numRef>
          </c:cat>
          <c:val>
            <c:numRef>
              <c:f>'Despacho por color'!$M$38:$R$38</c:f>
              <c:numCache>
                <c:formatCode>0.0%</c:formatCode>
                <c:ptCount val="6"/>
                <c:pt idx="0">
                  <c:v>0.0323429814743393</c:v>
                </c:pt>
                <c:pt idx="1">
                  <c:v>0.0349562020983641</c:v>
                </c:pt>
                <c:pt idx="2">
                  <c:v>0.0400599702950984</c:v>
                </c:pt>
                <c:pt idx="3">
                  <c:v>0.039747254997965</c:v>
                </c:pt>
                <c:pt idx="4">
                  <c:v>0.0443050244382239</c:v>
                </c:pt>
                <c:pt idx="5">
                  <c:v>0.0465261778945252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603-42CC-8CEE-1B1D6C4039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2105800664"/>
        <c:axId val="2105804392"/>
      </c:barChart>
      <c:catAx>
        <c:axId val="21058006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05804392"/>
        <c:crosses val="autoZero"/>
        <c:auto val="1"/>
        <c:lblAlgn val="ctr"/>
        <c:lblOffset val="100"/>
        <c:noMultiLvlLbl val="0"/>
      </c:catAx>
      <c:valAx>
        <c:axId val="2105804392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2105800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en botella</a:t>
            </a:r>
          </a:p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MAT Julio - MM litros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envase'!$L$6:$R$6</c:f>
              <c:numCache>
                <c:formatCode>General</c:formatCode>
                <c:ptCount val="7"/>
                <c:pt idx="0">
                  <c:v>2016.0</c:v>
                </c:pt>
                <c:pt idx="1">
                  <c:v>2017.0</c:v>
                </c:pt>
                <c:pt idx="2">
                  <c:v>2018.0</c:v>
                </c:pt>
                <c:pt idx="3">
                  <c:v>2019.0</c:v>
                </c:pt>
                <c:pt idx="4">
                  <c:v>2020.0</c:v>
                </c:pt>
                <c:pt idx="5">
                  <c:v>2021.0</c:v>
                </c:pt>
                <c:pt idx="6">
                  <c:v>2022.0</c:v>
                </c:pt>
              </c:numCache>
            </c:numRef>
          </c:cat>
          <c:val>
            <c:numRef>
              <c:f>'Despacho por envase'!$L$31:$R$31</c:f>
              <c:numCache>
                <c:formatCode>#,##0.0</c:formatCode>
                <c:ptCount val="7"/>
                <c:pt idx="0">
                  <c:v>533.013056</c:v>
                </c:pt>
                <c:pt idx="1">
                  <c:v>501.6568</c:v>
                </c:pt>
                <c:pt idx="2">
                  <c:v>482.0586</c:v>
                </c:pt>
                <c:pt idx="3">
                  <c:v>472.052</c:v>
                </c:pt>
                <c:pt idx="4" formatCode="0.0">
                  <c:v>547.316</c:v>
                </c:pt>
                <c:pt idx="5" formatCode="0.0">
                  <c:v>532.4087</c:v>
                </c:pt>
                <c:pt idx="6" formatCode="0.0">
                  <c:v>508.5600000000001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804-4465-9848-8B2E1AC75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107517880"/>
        <c:axId val="2107521128"/>
      </c:barChart>
      <c:catAx>
        <c:axId val="2107517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07521128"/>
        <c:crosses val="autoZero"/>
        <c:auto val="1"/>
        <c:lblAlgn val="ctr"/>
        <c:lblOffset val="100"/>
        <c:tickMarkSkip val="1"/>
        <c:noMultiLvlLbl val="0"/>
      </c:catAx>
      <c:valAx>
        <c:axId val="2107521128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2107517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en tetrabrik</a:t>
            </a:r>
          </a:p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MAT Julio - MM litros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envase'!$L$6:$R$6</c:f>
              <c:numCache>
                <c:formatCode>General</c:formatCode>
                <c:ptCount val="7"/>
                <c:pt idx="0">
                  <c:v>2016.0</c:v>
                </c:pt>
                <c:pt idx="1">
                  <c:v>2017.0</c:v>
                </c:pt>
                <c:pt idx="2">
                  <c:v>2018.0</c:v>
                </c:pt>
                <c:pt idx="3">
                  <c:v>2019.0</c:v>
                </c:pt>
                <c:pt idx="4">
                  <c:v>2020.0</c:v>
                </c:pt>
                <c:pt idx="5">
                  <c:v>2021.0</c:v>
                </c:pt>
                <c:pt idx="6">
                  <c:v>2022.0</c:v>
                </c:pt>
              </c:numCache>
            </c:numRef>
          </c:cat>
          <c:val>
            <c:numRef>
              <c:f>'Despacho por envase'!$L$49:$R$49</c:f>
              <c:numCache>
                <c:formatCode>#,##0.0</c:formatCode>
                <c:ptCount val="7"/>
                <c:pt idx="0">
                  <c:v>393.1931000000001</c:v>
                </c:pt>
                <c:pt idx="1">
                  <c:v>367.634513</c:v>
                </c:pt>
                <c:pt idx="2">
                  <c:v>339.6956</c:v>
                </c:pt>
                <c:pt idx="3">
                  <c:v>342.8655</c:v>
                </c:pt>
                <c:pt idx="4" formatCode="0.0">
                  <c:v>349.043</c:v>
                </c:pt>
                <c:pt idx="5" formatCode="0.0">
                  <c:v>299.3053</c:v>
                </c:pt>
                <c:pt idx="6" formatCode="0.0">
                  <c:v>294.8102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804-4465-9848-8B2E1AC75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107557224"/>
        <c:axId val="2107560440"/>
      </c:barChart>
      <c:catAx>
        <c:axId val="2107557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07560440"/>
        <c:crosses val="autoZero"/>
        <c:auto val="1"/>
        <c:lblAlgn val="ctr"/>
        <c:lblOffset val="100"/>
        <c:tickMarkSkip val="1"/>
        <c:noMultiLvlLbl val="0"/>
      </c:catAx>
      <c:valAx>
        <c:axId val="2107560440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21075572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en otros envases</a:t>
            </a:r>
          </a:p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MAT Julio - MM litros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envase'!$L$6:$R$6</c:f>
              <c:numCache>
                <c:formatCode>General</c:formatCode>
                <c:ptCount val="7"/>
                <c:pt idx="0">
                  <c:v>2016.0</c:v>
                </c:pt>
                <c:pt idx="1">
                  <c:v>2017.0</c:v>
                </c:pt>
                <c:pt idx="2">
                  <c:v>2018.0</c:v>
                </c:pt>
                <c:pt idx="3">
                  <c:v>2019.0</c:v>
                </c:pt>
                <c:pt idx="4">
                  <c:v>2020.0</c:v>
                </c:pt>
                <c:pt idx="5">
                  <c:v>2021.0</c:v>
                </c:pt>
                <c:pt idx="6">
                  <c:v>2022.0</c:v>
                </c:pt>
              </c:numCache>
            </c:numRef>
          </c:cat>
          <c:val>
            <c:numRef>
              <c:f>'Despacho por envase'!$L$67:$R$67</c:f>
              <c:numCache>
                <c:formatCode>0.0</c:formatCode>
                <c:ptCount val="7"/>
                <c:pt idx="0">
                  <c:v>4.859640999999882</c:v>
                </c:pt>
                <c:pt idx="1">
                  <c:v>14.44828699999995</c:v>
                </c:pt>
                <c:pt idx="2">
                  <c:v>14.40479999999997</c:v>
                </c:pt>
                <c:pt idx="3">
                  <c:v>0.292300000000004</c:v>
                </c:pt>
                <c:pt idx="4">
                  <c:v>1.948400000000009</c:v>
                </c:pt>
                <c:pt idx="5">
                  <c:v>4.719200000000006</c:v>
                </c:pt>
                <c:pt idx="6">
                  <c:v>4.617700000000012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804-4465-9848-8B2E1AC75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030422504"/>
        <c:axId val="2030426040"/>
      </c:barChart>
      <c:catAx>
        <c:axId val="2030422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30426040"/>
        <c:crosses val="autoZero"/>
        <c:auto val="1"/>
        <c:lblAlgn val="ctr"/>
        <c:lblOffset val="100"/>
        <c:tickMarkSkip val="1"/>
        <c:noMultiLvlLbl val="0"/>
      </c:catAx>
      <c:valAx>
        <c:axId val="2030426040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2030422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total</a:t>
            </a:r>
            <a:r>
              <a:rPr lang="es-AR" baseline="0"/>
              <a:t> de vino</a:t>
            </a:r>
            <a:endParaRPr lang="es-AR"/>
          </a:p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MAT Julio - MM litros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envase'!$L$6:$R$6</c:f>
              <c:numCache>
                <c:formatCode>General</c:formatCode>
                <c:ptCount val="7"/>
                <c:pt idx="0">
                  <c:v>2016.0</c:v>
                </c:pt>
                <c:pt idx="1">
                  <c:v>2017.0</c:v>
                </c:pt>
                <c:pt idx="2">
                  <c:v>2018.0</c:v>
                </c:pt>
                <c:pt idx="3">
                  <c:v>2019.0</c:v>
                </c:pt>
                <c:pt idx="4">
                  <c:v>2020.0</c:v>
                </c:pt>
                <c:pt idx="5">
                  <c:v>2021.0</c:v>
                </c:pt>
                <c:pt idx="6">
                  <c:v>2022.0</c:v>
                </c:pt>
              </c:numCache>
            </c:numRef>
          </c:cat>
          <c:val>
            <c:numRef>
              <c:f>'Despacho por envase'!$L$85:$R$85</c:f>
              <c:numCache>
                <c:formatCode>#,##0.0</c:formatCode>
                <c:ptCount val="7"/>
                <c:pt idx="0">
                  <c:v>967.512445</c:v>
                </c:pt>
                <c:pt idx="1">
                  <c:v>921.2346</c:v>
                </c:pt>
                <c:pt idx="2">
                  <c:v>871.1108</c:v>
                </c:pt>
                <c:pt idx="3">
                  <c:v>847.2556</c:v>
                </c:pt>
                <c:pt idx="4">
                  <c:v>931.3473</c:v>
                </c:pt>
                <c:pt idx="5">
                  <c:v>869.9668</c:v>
                </c:pt>
                <c:pt idx="6">
                  <c:v>838.2141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804-4465-9848-8B2E1AC75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030475192"/>
        <c:axId val="2030478728"/>
      </c:barChart>
      <c:catAx>
        <c:axId val="2030475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30478728"/>
        <c:crosses val="autoZero"/>
        <c:auto val="1"/>
        <c:lblAlgn val="ctr"/>
        <c:lblOffset val="100"/>
        <c:tickMarkSkip val="1"/>
        <c:noMultiLvlLbl val="0"/>
      </c:catAx>
      <c:valAx>
        <c:axId val="2030478728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20304751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blanco sin mención varietal</a:t>
            </a:r>
          </a:p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MAT Julio - MM litros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color'!$L$6:$R$6</c:f>
              <c:numCache>
                <c:formatCode>General</c:formatCode>
                <c:ptCount val="7"/>
                <c:pt idx="0">
                  <c:v>2016.0</c:v>
                </c:pt>
                <c:pt idx="1">
                  <c:v>2017.0</c:v>
                </c:pt>
                <c:pt idx="2">
                  <c:v>2018.0</c:v>
                </c:pt>
                <c:pt idx="3">
                  <c:v>2019.0</c:v>
                </c:pt>
                <c:pt idx="4">
                  <c:v>2020.0</c:v>
                </c:pt>
                <c:pt idx="5">
                  <c:v>2021.0</c:v>
                </c:pt>
                <c:pt idx="6">
                  <c:v>2022.0</c:v>
                </c:pt>
              </c:numCache>
            </c:numRef>
          </c:cat>
          <c:val>
            <c:numRef>
              <c:f>'Despacho por color'!$L$13:$R$13</c:f>
              <c:numCache>
                <c:formatCode>0.0</c:formatCode>
                <c:ptCount val="7"/>
                <c:pt idx="0">
                  <c:v>162.250079</c:v>
                </c:pt>
                <c:pt idx="1">
                  <c:v>166.4439</c:v>
                </c:pt>
                <c:pt idx="2">
                  <c:v>158.5406</c:v>
                </c:pt>
                <c:pt idx="3">
                  <c:v>143.2116</c:v>
                </c:pt>
                <c:pt idx="4">
                  <c:v>137.4585</c:v>
                </c:pt>
                <c:pt idx="5">
                  <c:v>148.957</c:v>
                </c:pt>
                <c:pt idx="6">
                  <c:v>156.107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E2E-4981-AFC5-7E33A55D2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108869160"/>
        <c:axId val="2108872408"/>
      </c:barChart>
      <c:catAx>
        <c:axId val="2108869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08872408"/>
        <c:crosses val="autoZero"/>
        <c:auto val="1"/>
        <c:lblAlgn val="ctr"/>
        <c:lblOffset val="100"/>
        <c:noMultiLvlLbl val="0"/>
      </c:catAx>
      <c:valAx>
        <c:axId val="2108872408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2108869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blanco varietal</a:t>
            </a:r>
          </a:p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MAT Julio - MM litros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color'!$L$6:$R$6</c:f>
              <c:numCache>
                <c:formatCode>General</c:formatCode>
                <c:ptCount val="7"/>
                <c:pt idx="0">
                  <c:v>2016.0</c:v>
                </c:pt>
                <c:pt idx="1">
                  <c:v>2017.0</c:v>
                </c:pt>
                <c:pt idx="2">
                  <c:v>2018.0</c:v>
                </c:pt>
                <c:pt idx="3">
                  <c:v>2019.0</c:v>
                </c:pt>
                <c:pt idx="4">
                  <c:v>2020.0</c:v>
                </c:pt>
                <c:pt idx="5">
                  <c:v>2021.0</c:v>
                </c:pt>
                <c:pt idx="6">
                  <c:v>2022.0</c:v>
                </c:pt>
              </c:numCache>
            </c:numRef>
          </c:cat>
          <c:val>
            <c:numRef>
              <c:f>'Despacho por color'!$L$31:$R$31</c:f>
              <c:numCache>
                <c:formatCode>0.0</c:formatCode>
                <c:ptCount val="7"/>
                <c:pt idx="0">
                  <c:v>31.727259</c:v>
                </c:pt>
                <c:pt idx="1">
                  <c:v>29.2902</c:v>
                </c:pt>
                <c:pt idx="2">
                  <c:v>30.8463</c:v>
                </c:pt>
                <c:pt idx="3">
                  <c:v>34.8563</c:v>
                </c:pt>
                <c:pt idx="4">
                  <c:v>36.1321</c:v>
                </c:pt>
                <c:pt idx="5">
                  <c:v>38.6175</c:v>
                </c:pt>
                <c:pt idx="6">
                  <c:v>39.7757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E2E-4981-AFC5-7E33A55D2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108908696"/>
        <c:axId val="2108911944"/>
      </c:barChart>
      <c:catAx>
        <c:axId val="2108908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08911944"/>
        <c:crosses val="autoZero"/>
        <c:auto val="1"/>
        <c:lblAlgn val="ctr"/>
        <c:lblOffset val="100"/>
        <c:noMultiLvlLbl val="0"/>
      </c:catAx>
      <c:valAx>
        <c:axId val="2108911944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21089086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blanco sin</a:t>
            </a:r>
            <a:r>
              <a:rPr lang="es-AR" baseline="0"/>
              <a:t> definir</a:t>
            </a:r>
            <a:endParaRPr lang="es-AR"/>
          </a:p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MAT Julio - MM litros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color'!$L$6:$R$6</c:f>
              <c:numCache>
                <c:formatCode>General</c:formatCode>
                <c:ptCount val="7"/>
                <c:pt idx="0">
                  <c:v>2016.0</c:v>
                </c:pt>
                <c:pt idx="1">
                  <c:v>2017.0</c:v>
                </c:pt>
                <c:pt idx="2">
                  <c:v>2018.0</c:v>
                </c:pt>
                <c:pt idx="3">
                  <c:v>2019.0</c:v>
                </c:pt>
                <c:pt idx="4">
                  <c:v>2020.0</c:v>
                </c:pt>
                <c:pt idx="5">
                  <c:v>2021.0</c:v>
                </c:pt>
                <c:pt idx="6">
                  <c:v>2022.0</c:v>
                </c:pt>
              </c:numCache>
            </c:numRef>
          </c:cat>
          <c:val>
            <c:numRef>
              <c:f>'Despacho por color'!$L$49:$R$49</c:f>
              <c:numCache>
                <c:formatCode>0.0</c:formatCode>
                <c:ptCount val="7"/>
                <c:pt idx="0">
                  <c:v>44.34116</c:v>
                </c:pt>
                <c:pt idx="1">
                  <c:v>42.3994</c:v>
                </c:pt>
                <c:pt idx="2">
                  <c:v>34.469</c:v>
                </c:pt>
                <c:pt idx="3">
                  <c:v>27.2522</c:v>
                </c:pt>
                <c:pt idx="4">
                  <c:v>27.0189</c:v>
                </c:pt>
                <c:pt idx="5">
                  <c:v>29.2836</c:v>
                </c:pt>
                <c:pt idx="6">
                  <c:v>32.8789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E2E-4981-AFC5-7E33A55D2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108948328"/>
        <c:axId val="2108951576"/>
      </c:barChart>
      <c:catAx>
        <c:axId val="2108948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08951576"/>
        <c:crosses val="autoZero"/>
        <c:auto val="1"/>
        <c:lblAlgn val="ctr"/>
        <c:lblOffset val="100"/>
        <c:noMultiLvlLbl val="0"/>
      </c:catAx>
      <c:valAx>
        <c:axId val="2108951576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2108948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blanco </a:t>
            </a:r>
          </a:p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MAT Julio - MM litros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color'!$L$6:$R$6</c:f>
              <c:numCache>
                <c:formatCode>General</c:formatCode>
                <c:ptCount val="7"/>
                <c:pt idx="0">
                  <c:v>2016.0</c:v>
                </c:pt>
                <c:pt idx="1">
                  <c:v>2017.0</c:v>
                </c:pt>
                <c:pt idx="2">
                  <c:v>2018.0</c:v>
                </c:pt>
                <c:pt idx="3">
                  <c:v>2019.0</c:v>
                </c:pt>
                <c:pt idx="4">
                  <c:v>2020.0</c:v>
                </c:pt>
                <c:pt idx="5">
                  <c:v>2021.0</c:v>
                </c:pt>
                <c:pt idx="6">
                  <c:v>2022.0</c:v>
                </c:pt>
              </c:numCache>
            </c:numRef>
          </c:cat>
          <c:val>
            <c:numRef>
              <c:f>'Despacho por color'!$L$67:$R$67</c:f>
              <c:numCache>
                <c:formatCode>0.0</c:formatCode>
                <c:ptCount val="7"/>
                <c:pt idx="0">
                  <c:v>234.357344</c:v>
                </c:pt>
                <c:pt idx="1">
                  <c:v>238.1333</c:v>
                </c:pt>
                <c:pt idx="2">
                  <c:v>223.8558</c:v>
                </c:pt>
                <c:pt idx="3">
                  <c:v>205.3201</c:v>
                </c:pt>
                <c:pt idx="4">
                  <c:v>200.6095</c:v>
                </c:pt>
                <c:pt idx="5">
                  <c:v>216.8581</c:v>
                </c:pt>
                <c:pt idx="6">
                  <c:v>228.7616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E2E-4981-AFC5-7E33A55D2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108980840"/>
        <c:axId val="2108984120"/>
      </c:barChart>
      <c:catAx>
        <c:axId val="2108980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08984120"/>
        <c:crosses val="autoZero"/>
        <c:auto val="1"/>
        <c:lblAlgn val="ctr"/>
        <c:lblOffset val="100"/>
        <c:noMultiLvlLbl val="0"/>
      </c:catAx>
      <c:valAx>
        <c:axId val="2108984120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21089808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color sin mención varietal</a:t>
            </a:r>
          </a:p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MAT Julio - MM litros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color'!$L$6:$R$6</c:f>
              <c:numCache>
                <c:formatCode>General</c:formatCode>
                <c:ptCount val="7"/>
                <c:pt idx="0">
                  <c:v>2016.0</c:v>
                </c:pt>
                <c:pt idx="1">
                  <c:v>2017.0</c:v>
                </c:pt>
                <c:pt idx="2">
                  <c:v>2018.0</c:v>
                </c:pt>
                <c:pt idx="3">
                  <c:v>2019.0</c:v>
                </c:pt>
                <c:pt idx="4">
                  <c:v>2020.0</c:v>
                </c:pt>
                <c:pt idx="5">
                  <c:v>2021.0</c:v>
                </c:pt>
                <c:pt idx="6">
                  <c:v>2022.0</c:v>
                </c:pt>
              </c:numCache>
            </c:numRef>
          </c:cat>
          <c:val>
            <c:numRef>
              <c:f>'Despacho por color'!$L$85:$R$85</c:f>
              <c:numCache>
                <c:formatCode>0.0</c:formatCode>
                <c:ptCount val="7"/>
                <c:pt idx="0">
                  <c:v>548.688106</c:v>
                </c:pt>
                <c:pt idx="1">
                  <c:v>508.4123</c:v>
                </c:pt>
                <c:pt idx="2">
                  <c:v>484.3713</c:v>
                </c:pt>
                <c:pt idx="3">
                  <c:v>468.2123</c:v>
                </c:pt>
                <c:pt idx="4">
                  <c:v>529.0232</c:v>
                </c:pt>
                <c:pt idx="5">
                  <c:v>424.5799</c:v>
                </c:pt>
                <c:pt idx="6">
                  <c:v>380.9604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64B-480E-97AC-01ACEEB357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109020584"/>
        <c:axId val="2109023832"/>
      </c:barChart>
      <c:catAx>
        <c:axId val="2109020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09023832"/>
        <c:crosses val="autoZero"/>
        <c:auto val="1"/>
        <c:lblAlgn val="ctr"/>
        <c:lblOffset val="100"/>
        <c:noMultiLvlLbl val="0"/>
      </c:catAx>
      <c:valAx>
        <c:axId val="2109023832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2109020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color varietal</a:t>
            </a:r>
          </a:p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MAT Julio - MM litros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color'!$L$6:$R$6</c:f>
              <c:numCache>
                <c:formatCode>General</c:formatCode>
                <c:ptCount val="7"/>
                <c:pt idx="0">
                  <c:v>2016.0</c:v>
                </c:pt>
                <c:pt idx="1">
                  <c:v>2017.0</c:v>
                </c:pt>
                <c:pt idx="2">
                  <c:v>2018.0</c:v>
                </c:pt>
                <c:pt idx="3">
                  <c:v>2019.0</c:v>
                </c:pt>
                <c:pt idx="4">
                  <c:v>2020.0</c:v>
                </c:pt>
                <c:pt idx="5">
                  <c:v>2021.0</c:v>
                </c:pt>
                <c:pt idx="6">
                  <c:v>2022.0</c:v>
                </c:pt>
              </c:numCache>
            </c:numRef>
          </c:cat>
          <c:val>
            <c:numRef>
              <c:f>'Despacho por color'!$L$103:$R$103</c:f>
              <c:numCache>
                <c:formatCode>0.0</c:formatCode>
                <c:ptCount val="7"/>
                <c:pt idx="0">
                  <c:v>188.847407</c:v>
                </c:pt>
                <c:pt idx="1">
                  <c:v>169.7291</c:v>
                </c:pt>
                <c:pt idx="2">
                  <c:v>157.5677</c:v>
                </c:pt>
                <c:pt idx="3">
                  <c:v>168.8637</c:v>
                </c:pt>
                <c:pt idx="4">
                  <c:v>196.7034</c:v>
                </c:pt>
                <c:pt idx="5">
                  <c:v>221.9815</c:v>
                </c:pt>
                <c:pt idx="6">
                  <c:v>220.5452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03F-49AA-B95E-E303F2BAE4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109060200"/>
        <c:axId val="2109063448"/>
      </c:barChart>
      <c:catAx>
        <c:axId val="2109060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09063448"/>
        <c:crosses val="autoZero"/>
        <c:auto val="1"/>
        <c:lblAlgn val="ctr"/>
        <c:lblOffset val="100"/>
        <c:noMultiLvlLbl val="0"/>
      </c:catAx>
      <c:valAx>
        <c:axId val="2109063448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2109060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Color</a:t>
            </a:r>
          </a:p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Promedio últimos doce meses</a:t>
            </a:r>
          </a:p>
        </c:rich>
      </c:tx>
      <c:layout>
        <c:manualLayout>
          <c:xMode val="edge"/>
          <c:yMode val="edge"/>
          <c:x val="0.00237489063867016"/>
          <c:y val="0.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tx>
            <c:v>Sin mención varietal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accent2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color'!$M$6:$R$6</c:f>
              <c:numCache>
                <c:formatCode>General</c:formatCode>
                <c:ptCount val="6"/>
                <c:pt idx="0">
                  <c:v>2017.0</c:v>
                </c:pt>
                <c:pt idx="1">
                  <c:v>2018.0</c:v>
                </c:pt>
                <c:pt idx="2">
                  <c:v>2019.0</c:v>
                </c:pt>
                <c:pt idx="3">
                  <c:v>2020.0</c:v>
                </c:pt>
                <c:pt idx="4">
                  <c:v>2021.0</c:v>
                </c:pt>
                <c:pt idx="5">
                  <c:v>2022.0</c:v>
                </c:pt>
              </c:numCache>
            </c:numRef>
          </c:cat>
          <c:val>
            <c:numRef>
              <c:f>'Despacho por color'!$M$92:$R$92</c:f>
              <c:numCache>
                <c:formatCode>0.0%</c:formatCode>
                <c:ptCount val="6"/>
                <c:pt idx="0">
                  <c:v>0.553882499039091</c:v>
                </c:pt>
                <c:pt idx="1">
                  <c:v>0.554048755714902</c:v>
                </c:pt>
                <c:pt idx="2">
                  <c:v>0.557230369160572</c:v>
                </c:pt>
                <c:pt idx="3">
                  <c:v>0.560760730738767</c:v>
                </c:pt>
                <c:pt idx="4">
                  <c:v>0.503407958699641</c:v>
                </c:pt>
                <c:pt idx="5">
                  <c:v>0.465088889343159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4D3-49AF-A1CF-B1B29B7707BD}"/>
            </c:ext>
          </c:extLst>
        </c:ser>
        <c:ser>
          <c:idx val="3"/>
          <c:order val="1"/>
          <c:tx>
            <c:v>Varietal</c:v>
          </c:tx>
          <c:spPr>
            <a:solidFill>
              <a:schemeClr val="accent2">
                <a:lumMod val="75000"/>
              </a:schemeClr>
            </a:solidFill>
            <a:ln>
              <a:solidFill>
                <a:schemeClr val="accent2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color'!$M$6:$R$6</c:f>
              <c:numCache>
                <c:formatCode>General</c:formatCode>
                <c:ptCount val="6"/>
                <c:pt idx="0">
                  <c:v>2017.0</c:v>
                </c:pt>
                <c:pt idx="1">
                  <c:v>2018.0</c:v>
                </c:pt>
                <c:pt idx="2">
                  <c:v>2019.0</c:v>
                </c:pt>
                <c:pt idx="3">
                  <c:v>2020.0</c:v>
                </c:pt>
                <c:pt idx="4">
                  <c:v>2021.0</c:v>
                </c:pt>
                <c:pt idx="5">
                  <c:v>2022.0</c:v>
                </c:pt>
              </c:numCache>
            </c:numRef>
          </c:cat>
          <c:val>
            <c:numRef>
              <c:f>'Despacho por color'!$M$110:$R$110</c:f>
              <c:numCache>
                <c:formatCode>0.0%</c:formatCode>
                <c:ptCount val="6"/>
                <c:pt idx="0">
                  <c:v>0.182568903118867</c:v>
                </c:pt>
                <c:pt idx="1">
                  <c:v>0.182319622942598</c:v>
                </c:pt>
                <c:pt idx="2">
                  <c:v>0.195769413234388</c:v>
                </c:pt>
                <c:pt idx="3">
                  <c:v>0.212241243948923</c:v>
                </c:pt>
                <c:pt idx="4">
                  <c:v>0.247429376286345</c:v>
                </c:pt>
                <c:pt idx="5">
                  <c:v>0.256563757406026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4D3-49AF-A1CF-B1B29B770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2105853016"/>
        <c:axId val="2105856744"/>
      </c:barChart>
      <c:catAx>
        <c:axId val="21058530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05856744"/>
        <c:crosses val="autoZero"/>
        <c:auto val="1"/>
        <c:lblAlgn val="ctr"/>
        <c:lblOffset val="100"/>
        <c:noMultiLvlLbl val="0"/>
      </c:catAx>
      <c:valAx>
        <c:axId val="2105856744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2105853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2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color sin</a:t>
            </a:r>
            <a:r>
              <a:rPr lang="es-AR" baseline="0"/>
              <a:t> definir</a:t>
            </a:r>
            <a:endParaRPr lang="es-AR"/>
          </a:p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MAT Julio - MM litros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color'!$L$6:$R$6</c:f>
              <c:numCache>
                <c:formatCode>General</c:formatCode>
                <c:ptCount val="7"/>
                <c:pt idx="0">
                  <c:v>2016.0</c:v>
                </c:pt>
                <c:pt idx="1">
                  <c:v>2017.0</c:v>
                </c:pt>
                <c:pt idx="2">
                  <c:v>2018.0</c:v>
                </c:pt>
                <c:pt idx="3">
                  <c:v>2019.0</c:v>
                </c:pt>
                <c:pt idx="4">
                  <c:v>2020.0</c:v>
                </c:pt>
                <c:pt idx="5">
                  <c:v>2021.0</c:v>
                </c:pt>
                <c:pt idx="6">
                  <c:v>2022.0</c:v>
                </c:pt>
              </c:numCache>
            </c:numRef>
          </c:cat>
          <c:val>
            <c:numRef>
              <c:f>'Despacho por color'!$L$121:$R$121</c:f>
              <c:numCache>
                <c:formatCode>0.0</c:formatCode>
                <c:ptCount val="7"/>
                <c:pt idx="0">
                  <c:v>3.513752</c:v>
                </c:pt>
                <c:pt idx="1">
                  <c:v>3.799</c:v>
                </c:pt>
                <c:pt idx="2">
                  <c:v>4.3432</c:v>
                </c:pt>
                <c:pt idx="3">
                  <c:v>4.0585</c:v>
                </c:pt>
                <c:pt idx="4">
                  <c:v>4.4793</c:v>
                </c:pt>
                <c:pt idx="5">
                  <c:v>5.866099999999999</c:v>
                </c:pt>
                <c:pt idx="6">
                  <c:v>6.8843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A30-4599-8911-7FB264DFEB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107775432"/>
        <c:axId val="2107778664"/>
      </c:barChart>
      <c:catAx>
        <c:axId val="2107775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07778664"/>
        <c:crosses val="autoZero"/>
        <c:auto val="1"/>
        <c:lblAlgn val="ctr"/>
        <c:lblOffset val="100"/>
        <c:noMultiLvlLbl val="0"/>
      </c:catAx>
      <c:valAx>
        <c:axId val="2107778664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2107775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</a:t>
            </a:r>
            <a:r>
              <a:rPr lang="es-AR" baseline="0"/>
              <a:t> color</a:t>
            </a:r>
          </a:p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MAT Julio - MM litros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color'!$L$6:$R$6</c:f>
              <c:numCache>
                <c:formatCode>General</c:formatCode>
                <c:ptCount val="7"/>
                <c:pt idx="0">
                  <c:v>2016.0</c:v>
                </c:pt>
                <c:pt idx="1">
                  <c:v>2017.0</c:v>
                </c:pt>
                <c:pt idx="2">
                  <c:v>2018.0</c:v>
                </c:pt>
                <c:pt idx="3">
                  <c:v>2019.0</c:v>
                </c:pt>
                <c:pt idx="4">
                  <c:v>2020.0</c:v>
                </c:pt>
                <c:pt idx="5">
                  <c:v>2021.0</c:v>
                </c:pt>
                <c:pt idx="6">
                  <c:v>2022.0</c:v>
                </c:pt>
              </c:numCache>
            </c:numRef>
          </c:cat>
          <c:val>
            <c:numRef>
              <c:f>'Despacho por color'!$L$139:$R$139</c:f>
              <c:numCache>
                <c:formatCode>0.0</c:formatCode>
                <c:ptCount val="7"/>
                <c:pt idx="0">
                  <c:v>731.311595</c:v>
                </c:pt>
                <c:pt idx="1">
                  <c:v>681.9404</c:v>
                </c:pt>
                <c:pt idx="2">
                  <c:v>646.2822</c:v>
                </c:pt>
                <c:pt idx="3">
                  <c:v>641.1345</c:v>
                </c:pt>
                <c:pt idx="4">
                  <c:v>730.2059</c:v>
                </c:pt>
                <c:pt idx="5">
                  <c:v>652.4275</c:v>
                </c:pt>
                <c:pt idx="6">
                  <c:v>608.3899000000001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428-4421-BE2A-4E6E00D06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107830824"/>
        <c:axId val="2107834072"/>
      </c:barChart>
      <c:catAx>
        <c:axId val="2107830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07834072"/>
        <c:crosses val="autoZero"/>
        <c:auto val="1"/>
        <c:lblAlgn val="ctr"/>
        <c:lblOffset val="100"/>
        <c:noMultiLvlLbl val="0"/>
      </c:catAx>
      <c:valAx>
        <c:axId val="2107834072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21078308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total de vino</a:t>
            </a:r>
            <a:endParaRPr lang="es-AR" baseline="0"/>
          </a:p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MAT Julio - MM litros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color'!$L$6:$R$6</c:f>
              <c:numCache>
                <c:formatCode>General</c:formatCode>
                <c:ptCount val="7"/>
                <c:pt idx="0">
                  <c:v>2016.0</c:v>
                </c:pt>
                <c:pt idx="1">
                  <c:v>2017.0</c:v>
                </c:pt>
                <c:pt idx="2">
                  <c:v>2018.0</c:v>
                </c:pt>
                <c:pt idx="3">
                  <c:v>2019.0</c:v>
                </c:pt>
                <c:pt idx="4">
                  <c:v>2020.0</c:v>
                </c:pt>
                <c:pt idx="5">
                  <c:v>2021.0</c:v>
                </c:pt>
                <c:pt idx="6">
                  <c:v>2022.0</c:v>
                </c:pt>
              </c:numCache>
            </c:numRef>
          </c:cat>
          <c:val>
            <c:numRef>
              <c:f>'Despacho por color'!$L$157:$R$157</c:f>
              <c:numCache>
                <c:formatCode>#,##0.0</c:formatCode>
                <c:ptCount val="7"/>
                <c:pt idx="0">
                  <c:v>1060.698332</c:v>
                </c:pt>
                <c:pt idx="1">
                  <c:v>921.2346</c:v>
                </c:pt>
                <c:pt idx="2">
                  <c:v>871.1108</c:v>
                </c:pt>
                <c:pt idx="3">
                  <c:v>847.2556</c:v>
                </c:pt>
                <c:pt idx="4" formatCode="0.0">
                  <c:v>931.3473</c:v>
                </c:pt>
                <c:pt idx="5" formatCode="0.0">
                  <c:v>869.9668</c:v>
                </c:pt>
                <c:pt idx="6" formatCode="0.0">
                  <c:v>838.2141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428-4421-BE2A-4E6E00D06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107870600"/>
        <c:axId val="2107873848"/>
      </c:barChart>
      <c:catAx>
        <c:axId val="2107870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07873848"/>
        <c:crosses val="autoZero"/>
        <c:auto val="1"/>
        <c:lblAlgn val="ctr"/>
        <c:lblOffset val="100"/>
        <c:noMultiLvlLbl val="0"/>
      </c:catAx>
      <c:valAx>
        <c:axId val="2107873848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2107870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Malbec</a:t>
            </a:r>
          </a:p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MAT Junio - MM litros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variedad'!$L$6:$R$6</c:f>
              <c:numCache>
                <c:formatCode>General</c:formatCode>
                <c:ptCount val="7"/>
                <c:pt idx="0">
                  <c:v>2016.0</c:v>
                </c:pt>
                <c:pt idx="1">
                  <c:v>2017.0</c:v>
                </c:pt>
                <c:pt idx="2">
                  <c:v>2018.0</c:v>
                </c:pt>
                <c:pt idx="3">
                  <c:v>2019.0</c:v>
                </c:pt>
                <c:pt idx="4">
                  <c:v>2020.0</c:v>
                </c:pt>
                <c:pt idx="5">
                  <c:v>2021.0</c:v>
                </c:pt>
                <c:pt idx="6">
                  <c:v>2022.0</c:v>
                </c:pt>
              </c:numCache>
            </c:numRef>
          </c:cat>
          <c:val>
            <c:numRef>
              <c:f>'Despacho por variedad'!$L$12:$R$12</c:f>
              <c:numCache>
                <c:formatCode>0.0</c:formatCode>
                <c:ptCount val="7"/>
                <c:pt idx="0">
                  <c:v>84.38616800000001</c:v>
                </c:pt>
                <c:pt idx="1">
                  <c:v>81.89872100000001</c:v>
                </c:pt>
                <c:pt idx="2">
                  <c:v>74.000944</c:v>
                </c:pt>
                <c:pt idx="3">
                  <c:v>84.67209500000001</c:v>
                </c:pt>
                <c:pt idx="4">
                  <c:v>104.7987</c:v>
                </c:pt>
                <c:pt idx="5">
                  <c:v>138.205</c:v>
                </c:pt>
                <c:pt idx="6">
                  <c:v>124.6995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108060280"/>
        <c:axId val="2108063528"/>
      </c:barChart>
      <c:catAx>
        <c:axId val="2108060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08063528"/>
        <c:crosses val="autoZero"/>
        <c:auto val="1"/>
        <c:lblAlgn val="ctr"/>
        <c:lblOffset val="100"/>
        <c:noMultiLvlLbl val="0"/>
      </c:catAx>
      <c:valAx>
        <c:axId val="2108063528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21080602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Cabernet</a:t>
            </a:r>
            <a:r>
              <a:rPr lang="es-AR" baseline="0"/>
              <a:t> Sauvignon</a:t>
            </a:r>
            <a:endParaRPr lang="es-AR"/>
          </a:p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MAT Junio - MM litros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variedad'!$L$6:$R$6</c:f>
              <c:numCache>
                <c:formatCode>General</c:formatCode>
                <c:ptCount val="7"/>
                <c:pt idx="0">
                  <c:v>2016.0</c:v>
                </c:pt>
                <c:pt idx="1">
                  <c:v>2017.0</c:v>
                </c:pt>
                <c:pt idx="2">
                  <c:v>2018.0</c:v>
                </c:pt>
                <c:pt idx="3">
                  <c:v>2019.0</c:v>
                </c:pt>
                <c:pt idx="4">
                  <c:v>2020.0</c:v>
                </c:pt>
                <c:pt idx="5">
                  <c:v>2021.0</c:v>
                </c:pt>
                <c:pt idx="6">
                  <c:v>2022.0</c:v>
                </c:pt>
              </c:numCache>
            </c:numRef>
          </c:cat>
          <c:val>
            <c:numRef>
              <c:f>'Despacho por variedad'!$L$30:$R$30</c:f>
              <c:numCache>
                <c:formatCode>0.0</c:formatCode>
                <c:ptCount val="7"/>
                <c:pt idx="0">
                  <c:v>32.284541</c:v>
                </c:pt>
                <c:pt idx="1">
                  <c:v>30.56197299999999</c:v>
                </c:pt>
                <c:pt idx="2">
                  <c:v>31.154916</c:v>
                </c:pt>
                <c:pt idx="3">
                  <c:v>32.214795</c:v>
                </c:pt>
                <c:pt idx="4">
                  <c:v>37.2356</c:v>
                </c:pt>
                <c:pt idx="5">
                  <c:v>39.1723</c:v>
                </c:pt>
                <c:pt idx="6">
                  <c:v>36.5119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108100328"/>
        <c:axId val="2108103576"/>
      </c:barChart>
      <c:catAx>
        <c:axId val="2108100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08103576"/>
        <c:crosses val="autoZero"/>
        <c:auto val="1"/>
        <c:lblAlgn val="ctr"/>
        <c:lblOffset val="100"/>
        <c:noMultiLvlLbl val="0"/>
      </c:catAx>
      <c:valAx>
        <c:axId val="2108103576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2108100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Merlot</a:t>
            </a:r>
          </a:p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MAT Junio - MM litros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variedad'!$L$6:$R$6</c:f>
              <c:numCache>
                <c:formatCode>General</c:formatCode>
                <c:ptCount val="7"/>
                <c:pt idx="0">
                  <c:v>2016.0</c:v>
                </c:pt>
                <c:pt idx="1">
                  <c:v>2017.0</c:v>
                </c:pt>
                <c:pt idx="2">
                  <c:v>2018.0</c:v>
                </c:pt>
                <c:pt idx="3">
                  <c:v>2019.0</c:v>
                </c:pt>
                <c:pt idx="4">
                  <c:v>2020.0</c:v>
                </c:pt>
                <c:pt idx="5">
                  <c:v>2021.0</c:v>
                </c:pt>
                <c:pt idx="6">
                  <c:v>2022.0</c:v>
                </c:pt>
              </c:numCache>
            </c:numRef>
          </c:cat>
          <c:val>
            <c:numRef>
              <c:f>'Despacho por variedad'!$L$48:$R$48</c:f>
              <c:numCache>
                <c:formatCode>0.0</c:formatCode>
                <c:ptCount val="7"/>
                <c:pt idx="0">
                  <c:v>13.5418</c:v>
                </c:pt>
                <c:pt idx="1">
                  <c:v>10.556789</c:v>
                </c:pt>
                <c:pt idx="2">
                  <c:v>7.499181999999999</c:v>
                </c:pt>
                <c:pt idx="3">
                  <c:v>10.316045</c:v>
                </c:pt>
                <c:pt idx="4">
                  <c:v>10.204</c:v>
                </c:pt>
                <c:pt idx="5">
                  <c:v>8.1684</c:v>
                </c:pt>
                <c:pt idx="6">
                  <c:v>12.9111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108139544"/>
        <c:axId val="2108142792"/>
      </c:barChart>
      <c:catAx>
        <c:axId val="2108139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08142792"/>
        <c:crosses val="autoZero"/>
        <c:auto val="1"/>
        <c:lblAlgn val="ctr"/>
        <c:lblOffset val="100"/>
        <c:noMultiLvlLbl val="0"/>
      </c:catAx>
      <c:valAx>
        <c:axId val="2108142792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2108139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Syrah</a:t>
            </a:r>
          </a:p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MAT Junio - MM litros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variedad'!$L$6:$R$6</c:f>
              <c:numCache>
                <c:formatCode>General</c:formatCode>
                <c:ptCount val="7"/>
                <c:pt idx="0">
                  <c:v>2016.0</c:v>
                </c:pt>
                <c:pt idx="1">
                  <c:v>2017.0</c:v>
                </c:pt>
                <c:pt idx="2">
                  <c:v>2018.0</c:v>
                </c:pt>
                <c:pt idx="3">
                  <c:v>2019.0</c:v>
                </c:pt>
                <c:pt idx="4">
                  <c:v>2020.0</c:v>
                </c:pt>
                <c:pt idx="5">
                  <c:v>2021.0</c:v>
                </c:pt>
                <c:pt idx="6">
                  <c:v>2022.0</c:v>
                </c:pt>
              </c:numCache>
            </c:numRef>
          </c:cat>
          <c:val>
            <c:numRef>
              <c:f>'Despacho por variedad'!$L$66:$R$66</c:f>
              <c:numCache>
                <c:formatCode>0.0</c:formatCode>
                <c:ptCount val="7"/>
                <c:pt idx="0">
                  <c:v>13.8113</c:v>
                </c:pt>
                <c:pt idx="1">
                  <c:v>13.031282</c:v>
                </c:pt>
                <c:pt idx="2">
                  <c:v>12.980656</c:v>
                </c:pt>
                <c:pt idx="3">
                  <c:v>11.648986</c:v>
                </c:pt>
                <c:pt idx="4">
                  <c:v>10.5466</c:v>
                </c:pt>
                <c:pt idx="5">
                  <c:v>11.6635</c:v>
                </c:pt>
                <c:pt idx="6">
                  <c:v>13.318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108178872"/>
        <c:axId val="2108182120"/>
      </c:barChart>
      <c:catAx>
        <c:axId val="2108178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08182120"/>
        <c:crosses val="autoZero"/>
        <c:auto val="1"/>
        <c:lblAlgn val="ctr"/>
        <c:lblOffset val="100"/>
        <c:noMultiLvlLbl val="0"/>
      </c:catAx>
      <c:valAx>
        <c:axId val="2108182120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21081788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Sauvignon</a:t>
            </a:r>
            <a:r>
              <a:rPr lang="es-AR" baseline="0"/>
              <a:t> Blanc</a:t>
            </a:r>
            <a:endParaRPr lang="es-AR"/>
          </a:p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MAT Junio - MM litros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variedad'!$L$6:$R$6</c:f>
              <c:numCache>
                <c:formatCode>General</c:formatCode>
                <c:ptCount val="7"/>
                <c:pt idx="0">
                  <c:v>2016.0</c:v>
                </c:pt>
                <c:pt idx="1">
                  <c:v>2017.0</c:v>
                </c:pt>
                <c:pt idx="2">
                  <c:v>2018.0</c:v>
                </c:pt>
                <c:pt idx="3">
                  <c:v>2019.0</c:v>
                </c:pt>
                <c:pt idx="4">
                  <c:v>2020.0</c:v>
                </c:pt>
                <c:pt idx="5">
                  <c:v>2021.0</c:v>
                </c:pt>
                <c:pt idx="6">
                  <c:v>2022.0</c:v>
                </c:pt>
              </c:numCache>
            </c:numRef>
          </c:cat>
          <c:val>
            <c:numRef>
              <c:f>'Despacho por variedad'!$L$84:$R$84</c:f>
              <c:numCache>
                <c:formatCode>0.0</c:formatCode>
                <c:ptCount val="7"/>
                <c:pt idx="0">
                  <c:v>4.449336</c:v>
                </c:pt>
                <c:pt idx="1">
                  <c:v>3.893484</c:v>
                </c:pt>
                <c:pt idx="2">
                  <c:v>3.844796</c:v>
                </c:pt>
                <c:pt idx="3">
                  <c:v>4.488067</c:v>
                </c:pt>
                <c:pt idx="4">
                  <c:v>5.1288</c:v>
                </c:pt>
                <c:pt idx="5">
                  <c:v>4.0966</c:v>
                </c:pt>
                <c:pt idx="6">
                  <c:v>4.6004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108218488"/>
        <c:axId val="2108221736"/>
      </c:barChart>
      <c:catAx>
        <c:axId val="2108218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08221736"/>
        <c:crosses val="autoZero"/>
        <c:auto val="1"/>
        <c:lblAlgn val="ctr"/>
        <c:lblOffset val="100"/>
        <c:noMultiLvlLbl val="0"/>
      </c:catAx>
      <c:valAx>
        <c:axId val="2108221736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2108218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Chardonnay</a:t>
            </a:r>
          </a:p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MAT Junio - MM litros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variedad'!$L$6:$R$6</c:f>
              <c:numCache>
                <c:formatCode>General</c:formatCode>
                <c:ptCount val="7"/>
                <c:pt idx="0">
                  <c:v>2016.0</c:v>
                </c:pt>
                <c:pt idx="1">
                  <c:v>2017.0</c:v>
                </c:pt>
                <c:pt idx="2">
                  <c:v>2018.0</c:v>
                </c:pt>
                <c:pt idx="3">
                  <c:v>2019.0</c:v>
                </c:pt>
                <c:pt idx="4">
                  <c:v>2020.0</c:v>
                </c:pt>
                <c:pt idx="5">
                  <c:v>2021.0</c:v>
                </c:pt>
                <c:pt idx="6">
                  <c:v>2022.0</c:v>
                </c:pt>
              </c:numCache>
            </c:numRef>
          </c:cat>
          <c:val>
            <c:numRef>
              <c:f>'Despacho por variedad'!$L$102:$R$102</c:f>
              <c:numCache>
                <c:formatCode>0.0</c:formatCode>
                <c:ptCount val="7"/>
                <c:pt idx="0">
                  <c:v>9.250097</c:v>
                </c:pt>
                <c:pt idx="1">
                  <c:v>8.047121000000001</c:v>
                </c:pt>
                <c:pt idx="2">
                  <c:v>7.859411</c:v>
                </c:pt>
                <c:pt idx="3">
                  <c:v>8.272147999999997</c:v>
                </c:pt>
                <c:pt idx="4">
                  <c:v>9.0672</c:v>
                </c:pt>
                <c:pt idx="5">
                  <c:v>12.0534</c:v>
                </c:pt>
                <c:pt idx="6">
                  <c:v>8.8044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108257848"/>
        <c:axId val="2108261096"/>
      </c:barChart>
      <c:catAx>
        <c:axId val="2108257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08261096"/>
        <c:crosses val="autoZero"/>
        <c:auto val="1"/>
        <c:lblAlgn val="ctr"/>
        <c:lblOffset val="100"/>
        <c:noMultiLvlLbl val="0"/>
      </c:catAx>
      <c:valAx>
        <c:axId val="2108261096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2108257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Torrontés Riojano</a:t>
            </a:r>
          </a:p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MAT Junio - MM litros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variedad'!$L$6:$R$6</c:f>
              <c:numCache>
                <c:formatCode>General</c:formatCode>
                <c:ptCount val="7"/>
                <c:pt idx="0">
                  <c:v>2016.0</c:v>
                </c:pt>
                <c:pt idx="1">
                  <c:v>2017.0</c:v>
                </c:pt>
                <c:pt idx="2">
                  <c:v>2018.0</c:v>
                </c:pt>
                <c:pt idx="3">
                  <c:v>2019.0</c:v>
                </c:pt>
                <c:pt idx="4">
                  <c:v>2020.0</c:v>
                </c:pt>
                <c:pt idx="5">
                  <c:v>2021.0</c:v>
                </c:pt>
                <c:pt idx="6">
                  <c:v>2022.0</c:v>
                </c:pt>
              </c:numCache>
            </c:numRef>
          </c:cat>
          <c:val>
            <c:numRef>
              <c:f>'Despacho por variedad'!$L$120:$R$120</c:f>
              <c:numCache>
                <c:formatCode>0.0</c:formatCode>
                <c:ptCount val="7"/>
                <c:pt idx="0">
                  <c:v>12.593789</c:v>
                </c:pt>
                <c:pt idx="1">
                  <c:v>11.261413</c:v>
                </c:pt>
                <c:pt idx="2">
                  <c:v>13.242025</c:v>
                </c:pt>
                <c:pt idx="3">
                  <c:v>14.35105</c:v>
                </c:pt>
                <c:pt idx="4">
                  <c:v>11.3581</c:v>
                </c:pt>
                <c:pt idx="5">
                  <c:v>13.7809</c:v>
                </c:pt>
                <c:pt idx="6">
                  <c:v>17.4533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108297176"/>
        <c:axId val="2108300424"/>
      </c:barChart>
      <c:catAx>
        <c:axId val="2108297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08300424"/>
        <c:crosses val="autoZero"/>
        <c:auto val="1"/>
        <c:lblAlgn val="ctr"/>
        <c:lblOffset val="100"/>
        <c:noMultiLvlLbl val="0"/>
      </c:catAx>
      <c:valAx>
        <c:axId val="2108300424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21082971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Malbec - Ultimos doce meses</a:t>
            </a:r>
          </a:p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0.00115132785821126"/>
          <c:y val="0.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variedad'!$P$6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variedad'!$K$7:$K$18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variedad'!$P$7:$P$18</c:f>
              <c:numCache>
                <c:formatCode>0.0</c:formatCode>
                <c:ptCount val="12"/>
                <c:pt idx="0">
                  <c:v>96.25810000000001</c:v>
                </c:pt>
                <c:pt idx="1">
                  <c:v>97.2317</c:v>
                </c:pt>
                <c:pt idx="2">
                  <c:v>97.5846</c:v>
                </c:pt>
                <c:pt idx="3">
                  <c:v>99.02930000000001</c:v>
                </c:pt>
                <c:pt idx="4">
                  <c:v>100.9539</c:v>
                </c:pt>
                <c:pt idx="5">
                  <c:v>104.7987</c:v>
                </c:pt>
                <c:pt idx="6">
                  <c:v>108.6537</c:v>
                </c:pt>
                <c:pt idx="7">
                  <c:v>111.2671</c:v>
                </c:pt>
                <c:pt idx="8">
                  <c:v>115.1066</c:v>
                </c:pt>
                <c:pt idx="9">
                  <c:v>115.6859</c:v>
                </c:pt>
                <c:pt idx="10">
                  <c:v>118.9874</c:v>
                </c:pt>
                <c:pt idx="11">
                  <c:v>121.0003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629-4C26-BB3F-0CC83AD0D35D}"/>
            </c:ext>
          </c:extLst>
        </c:ser>
        <c:ser>
          <c:idx val="1"/>
          <c:order val="1"/>
          <c:tx>
            <c:strRef>
              <c:f>'Despacho por variedad'!$Q$6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solidFill>
                <a:schemeClr val="accent5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variedad'!$K$7:$K$18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variedad'!$Q$7:$Q$18</c:f>
              <c:numCache>
                <c:formatCode>0.0</c:formatCode>
                <c:ptCount val="12"/>
                <c:pt idx="0">
                  <c:v>124.6863</c:v>
                </c:pt>
                <c:pt idx="1">
                  <c:v>127.9316</c:v>
                </c:pt>
                <c:pt idx="2">
                  <c:v>131.4198</c:v>
                </c:pt>
                <c:pt idx="3">
                  <c:v>135.5184</c:v>
                </c:pt>
                <c:pt idx="4">
                  <c:v>137.7229</c:v>
                </c:pt>
                <c:pt idx="5">
                  <c:v>138.205</c:v>
                </c:pt>
                <c:pt idx="6">
                  <c:v>135.4658</c:v>
                </c:pt>
                <c:pt idx="7">
                  <c:v>134.3473</c:v>
                </c:pt>
                <c:pt idx="8">
                  <c:v>130.3997</c:v>
                </c:pt>
                <c:pt idx="9">
                  <c:v>128.8641</c:v>
                </c:pt>
                <c:pt idx="10">
                  <c:v>127.8302</c:v>
                </c:pt>
                <c:pt idx="11">
                  <c:v>128.0609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629-4C26-BB3F-0CC83AD0D3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2105917080"/>
        <c:axId val="2105920984"/>
      </c:barChart>
      <c:lineChart>
        <c:grouping val="standard"/>
        <c:varyColors val="0"/>
        <c:ser>
          <c:idx val="2"/>
          <c:order val="2"/>
          <c:tx>
            <c:strRef>
              <c:f>'Despacho por variedad'!$R$6</c:f>
              <c:strCache>
                <c:ptCount val="1"/>
                <c:pt idx="0">
                  <c:v>2022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variedad'!$K$7:$K$18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variedad'!$R$7:$R$18</c:f>
              <c:numCache>
                <c:formatCode>0.0</c:formatCode>
                <c:ptCount val="12"/>
                <c:pt idx="0">
                  <c:v>126.5805</c:v>
                </c:pt>
                <c:pt idx="1">
                  <c:v>127.3135</c:v>
                </c:pt>
                <c:pt idx="2">
                  <c:v>128.5741</c:v>
                </c:pt>
                <c:pt idx="3">
                  <c:v>127.925</c:v>
                </c:pt>
                <c:pt idx="4">
                  <c:v>125.7245</c:v>
                </c:pt>
                <c:pt idx="5">
                  <c:v>124.6995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629-4C26-BB3F-0CC83AD0D3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5917080"/>
        <c:axId val="2105920984"/>
      </c:lineChart>
      <c:catAx>
        <c:axId val="21059170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05920984"/>
        <c:crosses val="autoZero"/>
        <c:auto val="1"/>
        <c:lblAlgn val="ctr"/>
        <c:lblOffset val="100"/>
        <c:noMultiLvlLbl val="0"/>
      </c:catAx>
      <c:valAx>
        <c:axId val="2105920984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2105917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Otros y Blends</a:t>
            </a:r>
          </a:p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MAT Junio - MM litros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variedad'!$L$6:$R$6</c:f>
              <c:numCache>
                <c:formatCode>General</c:formatCode>
                <c:ptCount val="7"/>
                <c:pt idx="0">
                  <c:v>2016.0</c:v>
                </c:pt>
                <c:pt idx="1">
                  <c:v>2017.0</c:v>
                </c:pt>
                <c:pt idx="2">
                  <c:v>2018.0</c:v>
                </c:pt>
                <c:pt idx="3">
                  <c:v>2019.0</c:v>
                </c:pt>
                <c:pt idx="4">
                  <c:v>2020.0</c:v>
                </c:pt>
                <c:pt idx="5">
                  <c:v>2021.0</c:v>
                </c:pt>
                <c:pt idx="6">
                  <c:v>2022.0</c:v>
                </c:pt>
              </c:numCache>
            </c:numRef>
          </c:cat>
          <c:val>
            <c:numRef>
              <c:f>'Despacho por variedad'!$L$138:$R$138</c:f>
              <c:numCache>
                <c:formatCode>0.0</c:formatCode>
                <c:ptCount val="7"/>
                <c:pt idx="0">
                  <c:v>800.4250910000001</c:v>
                </c:pt>
                <c:pt idx="1">
                  <c:v>754.256397</c:v>
                </c:pt>
                <c:pt idx="2">
                  <c:v>724.5009289999999</c:v>
                </c:pt>
                <c:pt idx="3">
                  <c:v>677.655814</c:v>
                </c:pt>
                <c:pt idx="4">
                  <c:v>725.2685</c:v>
                </c:pt>
                <c:pt idx="5">
                  <c:v>663.0063</c:v>
                </c:pt>
                <c:pt idx="6">
                  <c:v>622.4675999999999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030493528"/>
        <c:axId val="2030497064"/>
      </c:barChart>
      <c:catAx>
        <c:axId val="2030493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30497064"/>
        <c:crosses val="autoZero"/>
        <c:auto val="1"/>
        <c:lblAlgn val="ctr"/>
        <c:lblOffset val="100"/>
        <c:noMultiLvlLbl val="0"/>
      </c:catAx>
      <c:valAx>
        <c:axId val="2030497064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2030493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total</a:t>
            </a:r>
          </a:p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MAT Junio - MM litros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variedad'!$L$6:$R$6</c:f>
              <c:numCache>
                <c:formatCode>General</c:formatCode>
                <c:ptCount val="7"/>
                <c:pt idx="0">
                  <c:v>2016.0</c:v>
                </c:pt>
                <c:pt idx="1">
                  <c:v>2017.0</c:v>
                </c:pt>
                <c:pt idx="2">
                  <c:v>2018.0</c:v>
                </c:pt>
                <c:pt idx="3">
                  <c:v>2019.0</c:v>
                </c:pt>
                <c:pt idx="4">
                  <c:v>2020.0</c:v>
                </c:pt>
                <c:pt idx="5">
                  <c:v>2021.0</c:v>
                </c:pt>
                <c:pt idx="6">
                  <c:v>2022.0</c:v>
                </c:pt>
              </c:numCache>
            </c:numRef>
          </c:cat>
          <c:val>
            <c:numRef>
              <c:f>'Despacho por variedad'!$L$156:$R$156</c:f>
              <c:numCache>
                <c:formatCode>#,##0.0</c:formatCode>
                <c:ptCount val="7"/>
                <c:pt idx="0">
                  <c:v>980.7675320000001</c:v>
                </c:pt>
                <c:pt idx="1">
                  <c:v>919.3119999999999</c:v>
                </c:pt>
                <c:pt idx="2">
                  <c:v>876.0932</c:v>
                </c:pt>
                <c:pt idx="3">
                  <c:v>843.619</c:v>
                </c:pt>
                <c:pt idx="4">
                  <c:v>913.6075000000001</c:v>
                </c:pt>
                <c:pt idx="5">
                  <c:v>890.1464000000001</c:v>
                </c:pt>
                <c:pt idx="6">
                  <c:v>837.6123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030220392"/>
        <c:axId val="2030223928"/>
      </c:barChart>
      <c:catAx>
        <c:axId val="2030220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30223928"/>
        <c:crosses val="autoZero"/>
        <c:auto val="1"/>
        <c:lblAlgn val="ctr"/>
        <c:lblOffset val="100"/>
        <c:noMultiLvlLbl val="0"/>
      </c:catAx>
      <c:valAx>
        <c:axId val="2030223928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2030220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de exportación vino sin mención varietal</a:t>
            </a:r>
          </a:p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MAT Julio - MM litros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tipo'!$L$6:$R$6</c:f>
              <c:numCache>
                <c:formatCode>General</c:formatCode>
                <c:ptCount val="7"/>
                <c:pt idx="0">
                  <c:v>2016.0</c:v>
                </c:pt>
                <c:pt idx="1">
                  <c:v>2017.0</c:v>
                </c:pt>
                <c:pt idx="2">
                  <c:v>2018.0</c:v>
                </c:pt>
                <c:pt idx="3">
                  <c:v>2019.0</c:v>
                </c:pt>
                <c:pt idx="4">
                  <c:v>2020.0</c:v>
                </c:pt>
                <c:pt idx="5">
                  <c:v>2021.0</c:v>
                </c:pt>
                <c:pt idx="6">
                  <c:v>2022.0</c:v>
                </c:pt>
              </c:numCache>
            </c:numRef>
          </c:cat>
          <c:val>
            <c:numRef>
              <c:f>'Exportación por tipo'!$L$13:$R$13</c:f>
              <c:numCache>
                <c:formatCode>0.0</c:formatCode>
                <c:ptCount val="7"/>
                <c:pt idx="0">
                  <c:v>36.933148</c:v>
                </c:pt>
                <c:pt idx="1">
                  <c:v>29.798298</c:v>
                </c:pt>
                <c:pt idx="2">
                  <c:v>31.7897</c:v>
                </c:pt>
                <c:pt idx="3">
                  <c:v>102.9295</c:v>
                </c:pt>
                <c:pt idx="4">
                  <c:v>151.0956</c:v>
                </c:pt>
                <c:pt idx="5">
                  <c:v>86.5173</c:v>
                </c:pt>
                <c:pt idx="6">
                  <c:v>45.7934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4D4-475B-A736-CED295F62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076540136"/>
        <c:axId val="2076543384"/>
      </c:barChart>
      <c:catAx>
        <c:axId val="2076540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76543384"/>
        <c:crosses val="autoZero"/>
        <c:auto val="1"/>
        <c:lblAlgn val="ctr"/>
        <c:lblOffset val="100"/>
        <c:tickMarkSkip val="1"/>
        <c:noMultiLvlLbl val="0"/>
      </c:catAx>
      <c:valAx>
        <c:axId val="2076543384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2076540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de exportación vino varietal</a:t>
            </a:r>
          </a:p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MAT Julio - MM litros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tipo'!$L$6:$R$6</c:f>
              <c:numCache>
                <c:formatCode>General</c:formatCode>
                <c:ptCount val="7"/>
                <c:pt idx="0">
                  <c:v>2016.0</c:v>
                </c:pt>
                <c:pt idx="1">
                  <c:v>2017.0</c:v>
                </c:pt>
                <c:pt idx="2">
                  <c:v>2018.0</c:v>
                </c:pt>
                <c:pt idx="3">
                  <c:v>2019.0</c:v>
                </c:pt>
                <c:pt idx="4">
                  <c:v>2020.0</c:v>
                </c:pt>
                <c:pt idx="5">
                  <c:v>2021.0</c:v>
                </c:pt>
                <c:pt idx="6">
                  <c:v>2022.0</c:v>
                </c:pt>
              </c:numCache>
            </c:numRef>
          </c:cat>
          <c:val>
            <c:numRef>
              <c:f>'Exportación por tipo'!$L$31:$R$31</c:f>
              <c:numCache>
                <c:formatCode>0.0</c:formatCode>
                <c:ptCount val="7"/>
                <c:pt idx="0">
                  <c:v>209.828587</c:v>
                </c:pt>
                <c:pt idx="1">
                  <c:v>207.0842</c:v>
                </c:pt>
                <c:pt idx="2">
                  <c:v>189.787</c:v>
                </c:pt>
                <c:pt idx="3">
                  <c:v>203.1049</c:v>
                </c:pt>
                <c:pt idx="4">
                  <c:v>236.3326</c:v>
                </c:pt>
                <c:pt idx="5">
                  <c:v>265.4112</c:v>
                </c:pt>
                <c:pt idx="6">
                  <c:v>252.7438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4D4-475B-A736-CED295F62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109166536"/>
        <c:axId val="2109169784"/>
      </c:barChart>
      <c:catAx>
        <c:axId val="2109166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09169784"/>
        <c:crosses val="autoZero"/>
        <c:auto val="1"/>
        <c:lblAlgn val="ctr"/>
        <c:lblOffset val="100"/>
        <c:tickMarkSkip val="1"/>
        <c:noMultiLvlLbl val="0"/>
      </c:catAx>
      <c:valAx>
        <c:axId val="2109169784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2109166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de exportación vino espumante</a:t>
            </a:r>
          </a:p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MAT Julio - MM litros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tipo'!$L$6:$R$6</c:f>
              <c:numCache>
                <c:formatCode>General</c:formatCode>
                <c:ptCount val="7"/>
                <c:pt idx="0">
                  <c:v>2016.0</c:v>
                </c:pt>
                <c:pt idx="1">
                  <c:v>2017.0</c:v>
                </c:pt>
                <c:pt idx="2">
                  <c:v>2018.0</c:v>
                </c:pt>
                <c:pt idx="3">
                  <c:v>2019.0</c:v>
                </c:pt>
                <c:pt idx="4">
                  <c:v>2020.0</c:v>
                </c:pt>
                <c:pt idx="5">
                  <c:v>2021.0</c:v>
                </c:pt>
                <c:pt idx="6">
                  <c:v>2022.0</c:v>
                </c:pt>
              </c:numCache>
            </c:numRef>
          </c:cat>
          <c:val>
            <c:numRef>
              <c:f>'Exportación por tipo'!$L$49:$R$49</c:f>
              <c:numCache>
                <c:formatCode>0.0</c:formatCode>
                <c:ptCount val="7"/>
                <c:pt idx="0">
                  <c:v>3.016667</c:v>
                </c:pt>
                <c:pt idx="1">
                  <c:v>3.412652</c:v>
                </c:pt>
                <c:pt idx="2">
                  <c:v>3.4478</c:v>
                </c:pt>
                <c:pt idx="3">
                  <c:v>3.2639</c:v>
                </c:pt>
                <c:pt idx="4">
                  <c:v>3.0649</c:v>
                </c:pt>
                <c:pt idx="5">
                  <c:v>3.3627</c:v>
                </c:pt>
                <c:pt idx="6">
                  <c:v>4.9189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4D4-475B-A736-CED295F62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109212104"/>
        <c:axId val="2109215352"/>
      </c:barChart>
      <c:catAx>
        <c:axId val="2109212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09215352"/>
        <c:crosses val="autoZero"/>
        <c:auto val="1"/>
        <c:lblAlgn val="ctr"/>
        <c:lblOffset val="100"/>
        <c:tickMarkSkip val="1"/>
        <c:noMultiLvlLbl val="0"/>
      </c:catAx>
      <c:valAx>
        <c:axId val="2109215352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2109212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de exportación total vino</a:t>
            </a:r>
          </a:p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MAT Julio - MM litros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tipo'!$L$6:$R$6</c:f>
              <c:numCache>
                <c:formatCode>General</c:formatCode>
                <c:ptCount val="7"/>
                <c:pt idx="0">
                  <c:v>2016.0</c:v>
                </c:pt>
                <c:pt idx="1">
                  <c:v>2017.0</c:v>
                </c:pt>
                <c:pt idx="2">
                  <c:v>2018.0</c:v>
                </c:pt>
                <c:pt idx="3">
                  <c:v>2019.0</c:v>
                </c:pt>
                <c:pt idx="4">
                  <c:v>2020.0</c:v>
                </c:pt>
                <c:pt idx="5">
                  <c:v>2021.0</c:v>
                </c:pt>
                <c:pt idx="6">
                  <c:v>2022.0</c:v>
                </c:pt>
              </c:numCache>
            </c:numRef>
          </c:cat>
          <c:val>
            <c:numRef>
              <c:f>'Exportación por tipo'!$L$67:$R$67</c:f>
              <c:numCache>
                <c:formatCode>0.0</c:formatCode>
                <c:ptCount val="7"/>
                <c:pt idx="0">
                  <c:v>249.900121</c:v>
                </c:pt>
                <c:pt idx="1">
                  <c:v>240.4366</c:v>
                </c:pt>
                <c:pt idx="2">
                  <c:v>225.0582</c:v>
                </c:pt>
                <c:pt idx="3">
                  <c:v>309.4702</c:v>
                </c:pt>
                <c:pt idx="4">
                  <c:v>390.5145</c:v>
                </c:pt>
                <c:pt idx="5">
                  <c:v>355.3197</c:v>
                </c:pt>
                <c:pt idx="6">
                  <c:v>303.5137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4D4-475B-A736-CED295F62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109251592"/>
        <c:axId val="2109254840"/>
      </c:barChart>
      <c:catAx>
        <c:axId val="2109251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09254840"/>
        <c:crosses val="autoZero"/>
        <c:auto val="1"/>
        <c:lblAlgn val="ctr"/>
        <c:lblOffset val="100"/>
        <c:tickMarkSkip val="1"/>
        <c:noMultiLvlLbl val="0"/>
      </c:catAx>
      <c:valAx>
        <c:axId val="2109254840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21092515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vino fraccionado</a:t>
            </a:r>
          </a:p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MAT Julio - MM litros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envase'!$L$6:$R$6</c:f>
              <c:numCache>
                <c:formatCode>General</c:formatCode>
                <c:ptCount val="7"/>
                <c:pt idx="0">
                  <c:v>2016.0</c:v>
                </c:pt>
                <c:pt idx="1">
                  <c:v>2017.0</c:v>
                </c:pt>
                <c:pt idx="2">
                  <c:v>2018.0</c:v>
                </c:pt>
                <c:pt idx="3">
                  <c:v>2019.0</c:v>
                </c:pt>
                <c:pt idx="4">
                  <c:v>2020.0</c:v>
                </c:pt>
                <c:pt idx="5">
                  <c:v>2021.0</c:v>
                </c:pt>
                <c:pt idx="6">
                  <c:v>2022.0</c:v>
                </c:pt>
              </c:numCache>
            </c:numRef>
          </c:cat>
          <c:val>
            <c:numRef>
              <c:f>'Exportación por envase'!$L$13:$R$13</c:f>
              <c:numCache>
                <c:formatCode>0.0</c:formatCode>
                <c:ptCount val="7"/>
                <c:pt idx="0">
                  <c:v>196.04233</c:v>
                </c:pt>
                <c:pt idx="1">
                  <c:v>201.8738</c:v>
                </c:pt>
                <c:pt idx="2">
                  <c:v>188.582</c:v>
                </c:pt>
                <c:pt idx="3">
                  <c:v>189.8258</c:v>
                </c:pt>
                <c:pt idx="4">
                  <c:v>196.5517</c:v>
                </c:pt>
                <c:pt idx="5">
                  <c:v>213.8456</c:v>
                </c:pt>
                <c:pt idx="6">
                  <c:v>211.8061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109391496"/>
        <c:axId val="2109394744"/>
      </c:barChart>
      <c:catAx>
        <c:axId val="2109391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09394744"/>
        <c:crosses val="autoZero"/>
        <c:auto val="1"/>
        <c:lblAlgn val="ctr"/>
        <c:lblOffset val="100"/>
        <c:tickMarkSkip val="1"/>
        <c:noMultiLvlLbl val="0"/>
      </c:catAx>
      <c:valAx>
        <c:axId val="2109394744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2109391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vino granel</a:t>
            </a:r>
          </a:p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MAT Julio - MM litros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envase'!$L$6:$R$6</c:f>
              <c:numCache>
                <c:formatCode>General</c:formatCode>
                <c:ptCount val="7"/>
                <c:pt idx="0">
                  <c:v>2016.0</c:v>
                </c:pt>
                <c:pt idx="1">
                  <c:v>2017.0</c:v>
                </c:pt>
                <c:pt idx="2">
                  <c:v>2018.0</c:v>
                </c:pt>
                <c:pt idx="3">
                  <c:v>2019.0</c:v>
                </c:pt>
                <c:pt idx="4">
                  <c:v>2020.0</c:v>
                </c:pt>
                <c:pt idx="5">
                  <c:v>2021.0</c:v>
                </c:pt>
                <c:pt idx="6">
                  <c:v>2022.0</c:v>
                </c:pt>
              </c:numCache>
            </c:numRef>
          </c:cat>
          <c:val>
            <c:numRef>
              <c:f>'Exportación por envase'!$L$31:$R$31</c:f>
              <c:numCache>
                <c:formatCode>0.0</c:formatCode>
                <c:ptCount val="7"/>
                <c:pt idx="0">
                  <c:v>209.828587</c:v>
                </c:pt>
                <c:pt idx="1">
                  <c:v>38.562938</c:v>
                </c:pt>
                <c:pt idx="2">
                  <c:v>36.4764</c:v>
                </c:pt>
                <c:pt idx="3">
                  <c:v>119.5239</c:v>
                </c:pt>
                <c:pt idx="4">
                  <c:v>193.9661</c:v>
                </c:pt>
                <c:pt idx="5">
                  <c:v>141.536</c:v>
                </c:pt>
                <c:pt idx="6">
                  <c:v>84.0372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109430952"/>
        <c:axId val="2109434200"/>
      </c:barChart>
      <c:catAx>
        <c:axId val="2109430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09434200"/>
        <c:crosses val="autoZero"/>
        <c:auto val="1"/>
        <c:lblAlgn val="ctr"/>
        <c:lblOffset val="100"/>
        <c:tickMarkSkip val="1"/>
        <c:noMultiLvlLbl val="0"/>
      </c:catAx>
      <c:valAx>
        <c:axId val="2109434200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21094309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total vino</a:t>
            </a:r>
          </a:p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MAT Julio - MM litros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envase'!$L$6:$R$6</c:f>
              <c:numCache>
                <c:formatCode>General</c:formatCode>
                <c:ptCount val="7"/>
                <c:pt idx="0">
                  <c:v>2016.0</c:v>
                </c:pt>
                <c:pt idx="1">
                  <c:v>2017.0</c:v>
                </c:pt>
                <c:pt idx="2">
                  <c:v>2018.0</c:v>
                </c:pt>
                <c:pt idx="3">
                  <c:v>2019.0</c:v>
                </c:pt>
                <c:pt idx="4">
                  <c:v>2020.0</c:v>
                </c:pt>
                <c:pt idx="5">
                  <c:v>2021.0</c:v>
                </c:pt>
                <c:pt idx="6">
                  <c:v>2022.0</c:v>
                </c:pt>
              </c:numCache>
            </c:numRef>
          </c:cat>
          <c:val>
            <c:numRef>
              <c:f>'Exportación por envase'!$L$49:$R$49</c:f>
              <c:numCache>
                <c:formatCode>0.0</c:formatCode>
                <c:ptCount val="7"/>
                <c:pt idx="0">
                  <c:v>249.899958</c:v>
                </c:pt>
                <c:pt idx="1">
                  <c:v>240.436738</c:v>
                </c:pt>
                <c:pt idx="2">
                  <c:v>225.0584</c:v>
                </c:pt>
                <c:pt idx="3">
                  <c:v>309.3497</c:v>
                </c:pt>
                <c:pt idx="4">
                  <c:v>390.5178</c:v>
                </c:pt>
                <c:pt idx="5">
                  <c:v>355.3816</c:v>
                </c:pt>
                <c:pt idx="6">
                  <c:v>295.8433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109470168"/>
        <c:axId val="2109473416"/>
      </c:barChart>
      <c:catAx>
        <c:axId val="2109470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09473416"/>
        <c:crosses val="autoZero"/>
        <c:auto val="1"/>
        <c:lblAlgn val="ctr"/>
        <c:lblOffset val="100"/>
        <c:tickMarkSkip val="1"/>
        <c:noMultiLvlLbl val="0"/>
      </c:catAx>
      <c:valAx>
        <c:axId val="2109473416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2109470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vino fraccionado</a:t>
            </a:r>
          </a:p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MAT Julio - MM dólares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envase'!$L$6:$R$6</c:f>
              <c:numCache>
                <c:formatCode>General</c:formatCode>
                <c:ptCount val="7"/>
                <c:pt idx="0">
                  <c:v>2016.0</c:v>
                </c:pt>
                <c:pt idx="1">
                  <c:v>2017.0</c:v>
                </c:pt>
                <c:pt idx="2">
                  <c:v>2018.0</c:v>
                </c:pt>
                <c:pt idx="3">
                  <c:v>2019.0</c:v>
                </c:pt>
                <c:pt idx="4">
                  <c:v>2020.0</c:v>
                </c:pt>
                <c:pt idx="5">
                  <c:v>2021.0</c:v>
                </c:pt>
                <c:pt idx="6">
                  <c:v>2022.0</c:v>
                </c:pt>
              </c:numCache>
            </c:numRef>
          </c:cat>
          <c:val>
            <c:numRef>
              <c:f>'Exportación por envase'!$L$66:$R$66</c:f>
              <c:numCache>
                <c:formatCode>0.0</c:formatCode>
                <c:ptCount val="7"/>
                <c:pt idx="0">
                  <c:v>735.74374</c:v>
                </c:pt>
                <c:pt idx="1">
                  <c:v>775.0580000000001</c:v>
                </c:pt>
                <c:pt idx="2">
                  <c:v>765.848</c:v>
                </c:pt>
                <c:pt idx="3">
                  <c:v>749.991</c:v>
                </c:pt>
                <c:pt idx="4">
                  <c:v>704.149</c:v>
                </c:pt>
                <c:pt idx="5">
                  <c:v>778.485</c:v>
                </c:pt>
                <c:pt idx="6">
                  <c:v>804.703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109509432"/>
        <c:axId val="2109512680"/>
      </c:barChart>
      <c:catAx>
        <c:axId val="2109509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09512680"/>
        <c:crosses val="autoZero"/>
        <c:auto val="1"/>
        <c:lblAlgn val="ctr"/>
        <c:lblOffset val="100"/>
        <c:tickMarkSkip val="1"/>
        <c:noMultiLvlLbl val="0"/>
      </c:catAx>
      <c:valAx>
        <c:axId val="2109512680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2109509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Cabernet</a:t>
            </a:r>
            <a:r>
              <a:rPr lang="es-AR" baseline="0"/>
              <a:t> Sauvignon </a:t>
            </a:r>
            <a:r>
              <a:rPr lang="es-AR"/>
              <a:t>- Ultimos doce meses</a:t>
            </a:r>
          </a:p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0.00115132785821126"/>
          <c:y val="0.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variedad'!$P$6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variedad'!$K$25:$K$36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variedad'!$P$25:$P$36</c:f>
              <c:numCache>
                <c:formatCode>0.0</c:formatCode>
                <c:ptCount val="12"/>
                <c:pt idx="0">
                  <c:v>34.42760000000001</c:v>
                </c:pt>
                <c:pt idx="1">
                  <c:v>35.5283</c:v>
                </c:pt>
                <c:pt idx="2">
                  <c:v>35.4882</c:v>
                </c:pt>
                <c:pt idx="3">
                  <c:v>35.7779</c:v>
                </c:pt>
                <c:pt idx="4">
                  <c:v>36.5748</c:v>
                </c:pt>
                <c:pt idx="5">
                  <c:v>37.2356</c:v>
                </c:pt>
                <c:pt idx="6">
                  <c:v>39.1836</c:v>
                </c:pt>
                <c:pt idx="7">
                  <c:v>39.2874</c:v>
                </c:pt>
                <c:pt idx="8">
                  <c:v>39.7947</c:v>
                </c:pt>
                <c:pt idx="9">
                  <c:v>40.2134</c:v>
                </c:pt>
                <c:pt idx="10">
                  <c:v>40.2119</c:v>
                </c:pt>
                <c:pt idx="11">
                  <c:v>40.4221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661-4825-8B1D-C2A1B0FF199A}"/>
            </c:ext>
          </c:extLst>
        </c:ser>
        <c:ser>
          <c:idx val="1"/>
          <c:order val="1"/>
          <c:tx>
            <c:strRef>
              <c:f>'Despacho por variedad'!$Q$6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4">
                <a:lumMod val="50000"/>
              </a:schemeClr>
            </a:solidFill>
            <a:ln>
              <a:solidFill>
                <a:schemeClr val="accent5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variedad'!$K$25:$K$36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variedad'!$Q$25:$Q$36</c:f>
              <c:numCache>
                <c:formatCode>0.0</c:formatCode>
                <c:ptCount val="12"/>
                <c:pt idx="0">
                  <c:v>40.9762</c:v>
                </c:pt>
                <c:pt idx="1">
                  <c:v>40.659</c:v>
                </c:pt>
                <c:pt idx="2">
                  <c:v>41.439</c:v>
                </c:pt>
                <c:pt idx="3">
                  <c:v>41.3908</c:v>
                </c:pt>
                <c:pt idx="4">
                  <c:v>40.5636</c:v>
                </c:pt>
                <c:pt idx="5">
                  <c:v>39.1723</c:v>
                </c:pt>
                <c:pt idx="6">
                  <c:v>37.43980000000001</c:v>
                </c:pt>
                <c:pt idx="7">
                  <c:v>37.5942</c:v>
                </c:pt>
                <c:pt idx="8">
                  <c:v>36.8785</c:v>
                </c:pt>
                <c:pt idx="9">
                  <c:v>35.6872</c:v>
                </c:pt>
                <c:pt idx="10">
                  <c:v>35.7265</c:v>
                </c:pt>
                <c:pt idx="11">
                  <c:v>36.0585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661-4825-8B1D-C2A1B0FF19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2105980824"/>
        <c:axId val="2105984728"/>
      </c:barChart>
      <c:lineChart>
        <c:grouping val="standard"/>
        <c:varyColors val="0"/>
        <c:ser>
          <c:idx val="2"/>
          <c:order val="2"/>
          <c:tx>
            <c:strRef>
              <c:f>'Despacho por variedad'!$R$6</c:f>
              <c:strCache>
                <c:ptCount val="1"/>
                <c:pt idx="0">
                  <c:v>2022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variedad'!$K$25:$K$36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variedad'!$R$25:$R$36</c:f>
              <c:numCache>
                <c:formatCode>0.0</c:formatCode>
                <c:ptCount val="12"/>
                <c:pt idx="0">
                  <c:v>35.4632</c:v>
                </c:pt>
                <c:pt idx="1">
                  <c:v>36.1741</c:v>
                </c:pt>
                <c:pt idx="2">
                  <c:v>36.0477</c:v>
                </c:pt>
                <c:pt idx="3">
                  <c:v>37.0016</c:v>
                </c:pt>
                <c:pt idx="4">
                  <c:v>35.9636</c:v>
                </c:pt>
                <c:pt idx="5">
                  <c:v>36.5119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661-4825-8B1D-C2A1B0FF19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5980824"/>
        <c:axId val="2105984728"/>
      </c:lineChart>
      <c:catAx>
        <c:axId val="21059808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05984728"/>
        <c:crosses val="autoZero"/>
        <c:auto val="1"/>
        <c:lblAlgn val="ctr"/>
        <c:lblOffset val="100"/>
        <c:noMultiLvlLbl val="0"/>
      </c:catAx>
      <c:valAx>
        <c:axId val="2105984728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2105980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vino granel</a:t>
            </a:r>
          </a:p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MAT Julio - MM dólares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envase'!$L$6:$R$6</c:f>
              <c:numCache>
                <c:formatCode>General</c:formatCode>
                <c:ptCount val="7"/>
                <c:pt idx="0">
                  <c:v>2016.0</c:v>
                </c:pt>
                <c:pt idx="1">
                  <c:v>2017.0</c:v>
                </c:pt>
                <c:pt idx="2">
                  <c:v>2018.0</c:v>
                </c:pt>
                <c:pt idx="3">
                  <c:v>2019.0</c:v>
                </c:pt>
                <c:pt idx="4">
                  <c:v>2020.0</c:v>
                </c:pt>
                <c:pt idx="5">
                  <c:v>2021.0</c:v>
                </c:pt>
                <c:pt idx="6">
                  <c:v>2022.0</c:v>
                </c:pt>
              </c:numCache>
            </c:numRef>
          </c:cat>
          <c:val>
            <c:numRef>
              <c:f>'Exportación por envase'!$L$84:$R$84</c:f>
              <c:numCache>
                <c:formatCode>0.0</c:formatCode>
                <c:ptCount val="7"/>
                <c:pt idx="0">
                  <c:v>50.86777</c:v>
                </c:pt>
                <c:pt idx="1">
                  <c:v>50.32461000000001</c:v>
                </c:pt>
                <c:pt idx="2">
                  <c:v>49.039</c:v>
                </c:pt>
                <c:pt idx="3">
                  <c:v>73.459</c:v>
                </c:pt>
                <c:pt idx="4">
                  <c:v>82.415</c:v>
                </c:pt>
                <c:pt idx="5">
                  <c:v>82.75200000000001</c:v>
                </c:pt>
                <c:pt idx="6">
                  <c:v>62.117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109549192"/>
        <c:axId val="2109552440"/>
      </c:barChart>
      <c:catAx>
        <c:axId val="2109549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09552440"/>
        <c:crosses val="autoZero"/>
        <c:auto val="1"/>
        <c:lblAlgn val="ctr"/>
        <c:lblOffset val="100"/>
        <c:tickMarkSkip val="1"/>
        <c:noMultiLvlLbl val="0"/>
      </c:catAx>
      <c:valAx>
        <c:axId val="2109552440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21095491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vino total</a:t>
            </a:r>
          </a:p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MAT Julio - MM dólares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envase'!$L$6:$R$6</c:f>
              <c:numCache>
                <c:formatCode>General</c:formatCode>
                <c:ptCount val="7"/>
                <c:pt idx="0">
                  <c:v>2016.0</c:v>
                </c:pt>
                <c:pt idx="1">
                  <c:v>2017.0</c:v>
                </c:pt>
                <c:pt idx="2">
                  <c:v>2018.0</c:v>
                </c:pt>
                <c:pt idx="3">
                  <c:v>2019.0</c:v>
                </c:pt>
                <c:pt idx="4">
                  <c:v>2020.0</c:v>
                </c:pt>
                <c:pt idx="5">
                  <c:v>2021.0</c:v>
                </c:pt>
                <c:pt idx="6">
                  <c:v>2022.0</c:v>
                </c:pt>
              </c:numCache>
            </c:numRef>
          </c:cat>
          <c:val>
            <c:numRef>
              <c:f>'Exportación por envase'!$L$102:$R$102</c:f>
              <c:numCache>
                <c:formatCode>0.0</c:formatCode>
                <c:ptCount val="7"/>
                <c:pt idx="0">
                  <c:v>786.6115099999998</c:v>
                </c:pt>
                <c:pt idx="1">
                  <c:v>825.38261</c:v>
                </c:pt>
                <c:pt idx="2">
                  <c:v>814.8869999999999</c:v>
                </c:pt>
                <c:pt idx="3">
                  <c:v>823.4499999999999</c:v>
                </c:pt>
                <c:pt idx="4">
                  <c:v>786.5640000000001</c:v>
                </c:pt>
                <c:pt idx="5">
                  <c:v>861.2370000000001</c:v>
                </c:pt>
                <c:pt idx="6">
                  <c:v>866.82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109588648"/>
        <c:axId val="2109591896"/>
      </c:barChart>
      <c:catAx>
        <c:axId val="2109588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09591896"/>
        <c:crosses val="autoZero"/>
        <c:auto val="1"/>
        <c:lblAlgn val="ctr"/>
        <c:lblOffset val="100"/>
        <c:tickMarkSkip val="1"/>
        <c:noMultiLvlLbl val="0"/>
      </c:catAx>
      <c:valAx>
        <c:axId val="2109591896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2109588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vino fraccionado</a:t>
            </a:r>
          </a:p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MAT Julio - MM dólares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envase'!$L$6:$R$6</c:f>
              <c:numCache>
                <c:formatCode>General</c:formatCode>
                <c:ptCount val="7"/>
                <c:pt idx="0">
                  <c:v>2016.0</c:v>
                </c:pt>
                <c:pt idx="1">
                  <c:v>2017.0</c:v>
                </c:pt>
                <c:pt idx="2">
                  <c:v>2018.0</c:v>
                </c:pt>
                <c:pt idx="3">
                  <c:v>2019.0</c:v>
                </c:pt>
                <c:pt idx="4">
                  <c:v>2020.0</c:v>
                </c:pt>
                <c:pt idx="5">
                  <c:v>2021.0</c:v>
                </c:pt>
                <c:pt idx="6">
                  <c:v>2022.0</c:v>
                </c:pt>
              </c:numCache>
            </c:numRef>
          </c:cat>
          <c:val>
            <c:numRef>
              <c:f>'Exportación por envase'!$L$119:$R$119</c:f>
              <c:numCache>
                <c:formatCode>0.00</c:formatCode>
                <c:ptCount val="7"/>
                <c:pt idx="0">
                  <c:v>3.752984062166573</c:v>
                </c:pt>
                <c:pt idx="1">
                  <c:v>3.839319416387863</c:v>
                </c:pt>
                <c:pt idx="2">
                  <c:v>4.061087484489505</c:v>
                </c:pt>
                <c:pt idx="3">
                  <c:v>3.950943443936493</c:v>
                </c:pt>
                <c:pt idx="4">
                  <c:v>3.582512896098075</c:v>
                </c:pt>
                <c:pt idx="5">
                  <c:v>3.640406910406387</c:v>
                </c:pt>
                <c:pt idx="6">
                  <c:v>3.799243742271823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9628584"/>
        <c:axId val="2109631832"/>
      </c:lineChart>
      <c:catAx>
        <c:axId val="2109628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09631832"/>
        <c:crosses val="autoZero"/>
        <c:auto val="1"/>
        <c:lblAlgn val="ctr"/>
        <c:lblOffset val="100"/>
        <c:noMultiLvlLbl val="0"/>
      </c:catAx>
      <c:valAx>
        <c:axId val="2109631832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2109628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vino granel</a:t>
            </a:r>
          </a:p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MAT Julio - MM dólares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envase'!$L$6:$R$6</c:f>
              <c:numCache>
                <c:formatCode>General</c:formatCode>
                <c:ptCount val="7"/>
                <c:pt idx="0">
                  <c:v>2016.0</c:v>
                </c:pt>
                <c:pt idx="1">
                  <c:v>2017.0</c:v>
                </c:pt>
                <c:pt idx="2">
                  <c:v>2018.0</c:v>
                </c:pt>
                <c:pt idx="3">
                  <c:v>2019.0</c:v>
                </c:pt>
                <c:pt idx="4">
                  <c:v>2020.0</c:v>
                </c:pt>
                <c:pt idx="5">
                  <c:v>2021.0</c:v>
                </c:pt>
                <c:pt idx="6">
                  <c:v>2022.0</c:v>
                </c:pt>
              </c:numCache>
            </c:numRef>
          </c:cat>
          <c:val>
            <c:numRef>
              <c:f>'Exportación por envase'!$L$137:$R$137</c:f>
              <c:numCache>
                <c:formatCode>0.00</c:formatCode>
                <c:ptCount val="7"/>
                <c:pt idx="0">
                  <c:v>0.242425356464894</c:v>
                </c:pt>
                <c:pt idx="1">
                  <c:v>1.304999375306933</c:v>
                </c:pt>
                <c:pt idx="2">
                  <c:v>1.344403504731827</c:v>
                </c:pt>
                <c:pt idx="3">
                  <c:v>0.614596745922782</c:v>
                </c:pt>
                <c:pt idx="4">
                  <c:v>0.42489383454119</c:v>
                </c:pt>
                <c:pt idx="5">
                  <c:v>0.584671037757178</c:v>
                </c:pt>
                <c:pt idx="6">
                  <c:v>0.739160752619078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9668456"/>
        <c:axId val="2109671704"/>
      </c:lineChart>
      <c:catAx>
        <c:axId val="2109668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09671704"/>
        <c:crosses val="autoZero"/>
        <c:auto val="1"/>
        <c:lblAlgn val="ctr"/>
        <c:lblOffset val="100"/>
        <c:noMultiLvlLbl val="0"/>
      </c:catAx>
      <c:valAx>
        <c:axId val="2109671704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2109668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vino total</a:t>
            </a:r>
          </a:p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MAT Julio - MM dólares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envase'!$L$6:$R$6</c:f>
              <c:numCache>
                <c:formatCode>General</c:formatCode>
                <c:ptCount val="7"/>
                <c:pt idx="0">
                  <c:v>2016.0</c:v>
                </c:pt>
                <c:pt idx="1">
                  <c:v>2017.0</c:v>
                </c:pt>
                <c:pt idx="2">
                  <c:v>2018.0</c:v>
                </c:pt>
                <c:pt idx="3">
                  <c:v>2019.0</c:v>
                </c:pt>
                <c:pt idx="4">
                  <c:v>2020.0</c:v>
                </c:pt>
                <c:pt idx="5">
                  <c:v>2021.0</c:v>
                </c:pt>
                <c:pt idx="6">
                  <c:v>2022.0</c:v>
                </c:pt>
              </c:numCache>
            </c:numRef>
          </c:cat>
          <c:val>
            <c:numRef>
              <c:f>'Exportación por envase'!$L$155:$R$155</c:f>
              <c:numCache>
                <c:formatCode>0.00</c:formatCode>
                <c:ptCount val="7"/>
                <c:pt idx="0">
                  <c:v>3.147705651074978</c:v>
                </c:pt>
                <c:pt idx="1">
                  <c:v>3.432847313042485</c:v>
                </c:pt>
                <c:pt idx="2">
                  <c:v>3.620780206381987</c:v>
                </c:pt>
                <c:pt idx="3">
                  <c:v>2.661874247817276</c:v>
                </c:pt>
                <c:pt idx="4">
                  <c:v>2.014156589021038</c:v>
                </c:pt>
                <c:pt idx="5">
                  <c:v>2.423414718150855</c:v>
                </c:pt>
                <c:pt idx="6">
                  <c:v>2.929997062634172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8457976"/>
        <c:axId val="2108461224"/>
      </c:lineChart>
      <c:catAx>
        <c:axId val="210845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08461224"/>
        <c:crosses val="autoZero"/>
        <c:auto val="1"/>
        <c:lblAlgn val="ctr"/>
        <c:lblOffset val="100"/>
        <c:noMultiLvlLbl val="0"/>
      </c:catAx>
      <c:valAx>
        <c:axId val="2108461224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2108457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Malbec</a:t>
            </a:r>
          </a:p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MAT Junio - MM litros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varietal'!$L$6:$R$6</c:f>
              <c:numCache>
                <c:formatCode>General</c:formatCode>
                <c:ptCount val="7"/>
                <c:pt idx="0">
                  <c:v>2016.0</c:v>
                </c:pt>
                <c:pt idx="1">
                  <c:v>2017.0</c:v>
                </c:pt>
                <c:pt idx="2">
                  <c:v>2018.0</c:v>
                </c:pt>
                <c:pt idx="3">
                  <c:v>2019.0</c:v>
                </c:pt>
                <c:pt idx="4">
                  <c:v>2020.0</c:v>
                </c:pt>
                <c:pt idx="5">
                  <c:v>2021.0</c:v>
                </c:pt>
                <c:pt idx="6">
                  <c:v>2022.0</c:v>
                </c:pt>
              </c:numCache>
            </c:numRef>
          </c:cat>
          <c:val>
            <c:numRef>
              <c:f>'Exportación por varietal'!$L$12:$R$12</c:f>
              <c:numCache>
                <c:formatCode>0.0</c:formatCode>
                <c:ptCount val="7"/>
                <c:pt idx="0">
                  <c:v>121.864328</c:v>
                </c:pt>
                <c:pt idx="1">
                  <c:v>124.954903</c:v>
                </c:pt>
                <c:pt idx="2">
                  <c:v>116.6429</c:v>
                </c:pt>
                <c:pt idx="3">
                  <c:v>123.0117</c:v>
                </c:pt>
                <c:pt idx="4">
                  <c:v>132.0028</c:v>
                </c:pt>
                <c:pt idx="5">
                  <c:v>163.9677</c:v>
                </c:pt>
                <c:pt idx="6">
                  <c:v>159.768689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109981640"/>
        <c:axId val="2109984888"/>
      </c:barChart>
      <c:catAx>
        <c:axId val="2109981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09984888"/>
        <c:crosses val="autoZero"/>
        <c:auto val="1"/>
        <c:lblAlgn val="ctr"/>
        <c:lblOffset val="100"/>
        <c:tickMarkSkip val="1"/>
        <c:noMultiLvlLbl val="0"/>
      </c:catAx>
      <c:valAx>
        <c:axId val="2109984888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2109981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Cabernet</a:t>
            </a:r>
            <a:r>
              <a:rPr lang="es-AR" baseline="0"/>
              <a:t> Sauvignon</a:t>
            </a:r>
            <a:endParaRPr lang="es-AR"/>
          </a:p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MAT Junio - MM litros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varietal'!$L$6:$R$6</c:f>
              <c:numCache>
                <c:formatCode>General</c:formatCode>
                <c:ptCount val="7"/>
                <c:pt idx="0">
                  <c:v>2016.0</c:v>
                </c:pt>
                <c:pt idx="1">
                  <c:v>2017.0</c:v>
                </c:pt>
                <c:pt idx="2">
                  <c:v>2018.0</c:v>
                </c:pt>
                <c:pt idx="3">
                  <c:v>2019.0</c:v>
                </c:pt>
                <c:pt idx="4">
                  <c:v>2020.0</c:v>
                </c:pt>
                <c:pt idx="5">
                  <c:v>2021.0</c:v>
                </c:pt>
                <c:pt idx="6">
                  <c:v>2022.0</c:v>
                </c:pt>
              </c:numCache>
            </c:numRef>
          </c:cat>
          <c:val>
            <c:numRef>
              <c:f>'Exportación por varietal'!$L$30:$R$30</c:f>
              <c:numCache>
                <c:formatCode>0.0</c:formatCode>
                <c:ptCount val="7"/>
                <c:pt idx="0">
                  <c:v>21.366601</c:v>
                </c:pt>
                <c:pt idx="1">
                  <c:v>19.567097</c:v>
                </c:pt>
                <c:pt idx="2">
                  <c:v>17.0903</c:v>
                </c:pt>
                <c:pt idx="3">
                  <c:v>17.5018</c:v>
                </c:pt>
                <c:pt idx="4">
                  <c:v>20.164</c:v>
                </c:pt>
                <c:pt idx="5">
                  <c:v>24.5024</c:v>
                </c:pt>
                <c:pt idx="6">
                  <c:v>21.850047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110023752"/>
        <c:axId val="2110027000"/>
      </c:barChart>
      <c:catAx>
        <c:axId val="2110023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10027000"/>
        <c:crosses val="autoZero"/>
        <c:auto val="1"/>
        <c:lblAlgn val="ctr"/>
        <c:lblOffset val="100"/>
        <c:tickMarkSkip val="1"/>
        <c:noMultiLvlLbl val="0"/>
      </c:catAx>
      <c:valAx>
        <c:axId val="2110027000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2110023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Merlot</a:t>
            </a:r>
          </a:p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MAT Junio - MM litros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varietal'!$L$6:$R$6</c:f>
              <c:numCache>
                <c:formatCode>General</c:formatCode>
                <c:ptCount val="7"/>
                <c:pt idx="0">
                  <c:v>2016.0</c:v>
                </c:pt>
                <c:pt idx="1">
                  <c:v>2017.0</c:v>
                </c:pt>
                <c:pt idx="2">
                  <c:v>2018.0</c:v>
                </c:pt>
                <c:pt idx="3">
                  <c:v>2019.0</c:v>
                </c:pt>
                <c:pt idx="4">
                  <c:v>2020.0</c:v>
                </c:pt>
                <c:pt idx="5">
                  <c:v>2021.0</c:v>
                </c:pt>
                <c:pt idx="6">
                  <c:v>2022.0</c:v>
                </c:pt>
              </c:numCache>
            </c:numRef>
          </c:cat>
          <c:val>
            <c:numRef>
              <c:f>'Exportación por varietal'!$L$48:$R$48</c:f>
              <c:numCache>
                <c:formatCode>0.0</c:formatCode>
                <c:ptCount val="7"/>
                <c:pt idx="0">
                  <c:v>2.423426</c:v>
                </c:pt>
                <c:pt idx="1">
                  <c:v>2.226047</c:v>
                </c:pt>
                <c:pt idx="2">
                  <c:v>2.1151</c:v>
                </c:pt>
                <c:pt idx="3">
                  <c:v>4.0028</c:v>
                </c:pt>
                <c:pt idx="4">
                  <c:v>5.6699</c:v>
                </c:pt>
                <c:pt idx="5">
                  <c:v>6.3791</c:v>
                </c:pt>
                <c:pt idx="6">
                  <c:v>4.431514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110064312"/>
        <c:axId val="2110067560"/>
      </c:barChart>
      <c:catAx>
        <c:axId val="2110064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10067560"/>
        <c:crosses val="autoZero"/>
        <c:auto val="1"/>
        <c:lblAlgn val="ctr"/>
        <c:lblOffset val="100"/>
        <c:tickMarkSkip val="1"/>
        <c:noMultiLvlLbl val="0"/>
      </c:catAx>
      <c:valAx>
        <c:axId val="2110067560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21100643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Syrah</a:t>
            </a:r>
          </a:p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MAT Junio - MM litros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varietal'!$L$6:$R$6</c:f>
              <c:numCache>
                <c:formatCode>General</c:formatCode>
                <c:ptCount val="7"/>
                <c:pt idx="0">
                  <c:v>2016.0</c:v>
                </c:pt>
                <c:pt idx="1">
                  <c:v>2017.0</c:v>
                </c:pt>
                <c:pt idx="2">
                  <c:v>2018.0</c:v>
                </c:pt>
                <c:pt idx="3">
                  <c:v>2019.0</c:v>
                </c:pt>
                <c:pt idx="4">
                  <c:v>2020.0</c:v>
                </c:pt>
                <c:pt idx="5">
                  <c:v>2021.0</c:v>
                </c:pt>
                <c:pt idx="6">
                  <c:v>2022.0</c:v>
                </c:pt>
              </c:numCache>
            </c:numRef>
          </c:cat>
          <c:val>
            <c:numRef>
              <c:f>'Exportación por varietal'!$L$66:$R$66</c:f>
              <c:numCache>
                <c:formatCode>0.0</c:formatCode>
                <c:ptCount val="7"/>
                <c:pt idx="0">
                  <c:v>4.280965000000002</c:v>
                </c:pt>
                <c:pt idx="1">
                  <c:v>3.205409</c:v>
                </c:pt>
                <c:pt idx="2">
                  <c:v>2.5932</c:v>
                </c:pt>
                <c:pt idx="3">
                  <c:v>5.7018</c:v>
                </c:pt>
                <c:pt idx="4">
                  <c:v>7.3005</c:v>
                </c:pt>
                <c:pt idx="5">
                  <c:v>7.8496</c:v>
                </c:pt>
                <c:pt idx="6">
                  <c:v>4.795959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107657224"/>
        <c:axId val="2107653176"/>
      </c:barChart>
      <c:catAx>
        <c:axId val="2107657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07653176"/>
        <c:crosses val="autoZero"/>
        <c:auto val="1"/>
        <c:lblAlgn val="ctr"/>
        <c:lblOffset val="100"/>
        <c:tickMarkSkip val="1"/>
        <c:noMultiLvlLbl val="0"/>
      </c:catAx>
      <c:valAx>
        <c:axId val="2107653176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21076572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Sauvignon Blanc</a:t>
            </a:r>
          </a:p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MAT Junio - MM litros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varietal'!$L$6:$R$6</c:f>
              <c:numCache>
                <c:formatCode>General</c:formatCode>
                <c:ptCount val="7"/>
                <c:pt idx="0">
                  <c:v>2016.0</c:v>
                </c:pt>
                <c:pt idx="1">
                  <c:v>2017.0</c:v>
                </c:pt>
                <c:pt idx="2">
                  <c:v>2018.0</c:v>
                </c:pt>
                <c:pt idx="3">
                  <c:v>2019.0</c:v>
                </c:pt>
                <c:pt idx="4">
                  <c:v>2020.0</c:v>
                </c:pt>
                <c:pt idx="5">
                  <c:v>2021.0</c:v>
                </c:pt>
                <c:pt idx="6">
                  <c:v>2022.0</c:v>
                </c:pt>
              </c:numCache>
            </c:numRef>
          </c:cat>
          <c:val>
            <c:numRef>
              <c:f>'Exportación por varietal'!$L$84:$R$84</c:f>
              <c:numCache>
                <c:formatCode>0.0</c:formatCode>
                <c:ptCount val="7"/>
                <c:pt idx="0">
                  <c:v>3.551098</c:v>
                </c:pt>
                <c:pt idx="1">
                  <c:v>3.523753</c:v>
                </c:pt>
                <c:pt idx="2">
                  <c:v>3.4106</c:v>
                </c:pt>
                <c:pt idx="3">
                  <c:v>3.5874</c:v>
                </c:pt>
                <c:pt idx="4">
                  <c:v>3.3782</c:v>
                </c:pt>
                <c:pt idx="5">
                  <c:v>3.6429</c:v>
                </c:pt>
                <c:pt idx="6">
                  <c:v>4.191077999999999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110898680"/>
        <c:axId val="2110901928"/>
      </c:barChart>
      <c:catAx>
        <c:axId val="2110898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10901928"/>
        <c:crosses val="autoZero"/>
        <c:auto val="1"/>
        <c:lblAlgn val="ctr"/>
        <c:lblOffset val="100"/>
        <c:tickMarkSkip val="1"/>
        <c:noMultiLvlLbl val="0"/>
      </c:catAx>
      <c:valAx>
        <c:axId val="2110901928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2110898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Merlot - Ultimos doce meses</a:t>
            </a:r>
          </a:p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0.00115132785821126"/>
          <c:y val="0.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variedad'!$P$6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variedad'!$K$43:$K$54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variedad'!$P$43:$P$54</c:f>
              <c:numCache>
                <c:formatCode>0.0</c:formatCode>
                <c:ptCount val="12"/>
                <c:pt idx="0">
                  <c:v>11.1874</c:v>
                </c:pt>
                <c:pt idx="1">
                  <c:v>11.0531</c:v>
                </c:pt>
                <c:pt idx="2">
                  <c:v>11.2486</c:v>
                </c:pt>
                <c:pt idx="3">
                  <c:v>11.0768</c:v>
                </c:pt>
                <c:pt idx="4">
                  <c:v>10.6675</c:v>
                </c:pt>
                <c:pt idx="5">
                  <c:v>10.204</c:v>
                </c:pt>
                <c:pt idx="6">
                  <c:v>9.8667</c:v>
                </c:pt>
                <c:pt idx="7">
                  <c:v>9.3806</c:v>
                </c:pt>
                <c:pt idx="8">
                  <c:v>8.349100000000001</c:v>
                </c:pt>
                <c:pt idx="9">
                  <c:v>7.693700000000001</c:v>
                </c:pt>
                <c:pt idx="10">
                  <c:v>6.875100000000001</c:v>
                </c:pt>
                <c:pt idx="11">
                  <c:v>6.702600000000001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C78-4869-8DD5-7B1F38A35301}"/>
            </c:ext>
          </c:extLst>
        </c:ser>
        <c:ser>
          <c:idx val="1"/>
          <c:order val="1"/>
          <c:tx>
            <c:strRef>
              <c:f>'Despacho por variedad'!$Q$6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variedad'!$K$43:$K$54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variedad'!$Q$43:$Q$54</c:f>
              <c:numCache>
                <c:formatCode>0.0</c:formatCode>
                <c:ptCount val="12"/>
                <c:pt idx="0">
                  <c:v>7.2795</c:v>
                </c:pt>
                <c:pt idx="1">
                  <c:v>7.4405</c:v>
                </c:pt>
                <c:pt idx="2">
                  <c:v>7.114</c:v>
                </c:pt>
                <c:pt idx="3">
                  <c:v>7.595099999999999</c:v>
                </c:pt>
                <c:pt idx="4">
                  <c:v>7.4731</c:v>
                </c:pt>
                <c:pt idx="5">
                  <c:v>8.1684</c:v>
                </c:pt>
                <c:pt idx="6">
                  <c:v>8.3441</c:v>
                </c:pt>
                <c:pt idx="7">
                  <c:v>8.710899999999998</c:v>
                </c:pt>
                <c:pt idx="8">
                  <c:v>8.867999999999998</c:v>
                </c:pt>
                <c:pt idx="9">
                  <c:v>8.8555</c:v>
                </c:pt>
                <c:pt idx="10">
                  <c:v>9.4726</c:v>
                </c:pt>
                <c:pt idx="11">
                  <c:v>9.7107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C78-4869-8DD5-7B1F38A353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2106043080"/>
        <c:axId val="2106046984"/>
      </c:barChart>
      <c:lineChart>
        <c:grouping val="standard"/>
        <c:varyColors val="0"/>
        <c:ser>
          <c:idx val="2"/>
          <c:order val="2"/>
          <c:tx>
            <c:strRef>
              <c:f>'Despacho por variedad'!$R$6</c:f>
              <c:strCache>
                <c:ptCount val="1"/>
                <c:pt idx="0">
                  <c:v>2022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variedad'!$K$43:$K$54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variedad'!$R$43:$R$54</c:f>
              <c:numCache>
                <c:formatCode>0.0</c:formatCode>
                <c:ptCount val="12"/>
                <c:pt idx="0">
                  <c:v>9.3453</c:v>
                </c:pt>
                <c:pt idx="1">
                  <c:v>9.176599999999998</c:v>
                </c:pt>
                <c:pt idx="2">
                  <c:v>9.263200000000001</c:v>
                </c:pt>
                <c:pt idx="3">
                  <c:v>8.9343</c:v>
                </c:pt>
                <c:pt idx="4">
                  <c:v>9.949200000000001</c:v>
                </c:pt>
                <c:pt idx="5">
                  <c:v>12.9111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C78-4869-8DD5-7B1F38A353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6043080"/>
        <c:axId val="2106046984"/>
      </c:lineChart>
      <c:catAx>
        <c:axId val="21060430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06046984"/>
        <c:crosses val="autoZero"/>
        <c:auto val="1"/>
        <c:lblAlgn val="ctr"/>
        <c:lblOffset val="100"/>
        <c:noMultiLvlLbl val="0"/>
      </c:catAx>
      <c:valAx>
        <c:axId val="2106046984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210604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5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Chardonnay</a:t>
            </a:r>
          </a:p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MAT Junio - MM litros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varietal'!$L$6:$R$6</c:f>
              <c:numCache>
                <c:formatCode>General</c:formatCode>
                <c:ptCount val="7"/>
                <c:pt idx="0">
                  <c:v>2016.0</c:v>
                </c:pt>
                <c:pt idx="1">
                  <c:v>2017.0</c:v>
                </c:pt>
                <c:pt idx="2">
                  <c:v>2018.0</c:v>
                </c:pt>
                <c:pt idx="3">
                  <c:v>2019.0</c:v>
                </c:pt>
                <c:pt idx="4">
                  <c:v>2020.0</c:v>
                </c:pt>
                <c:pt idx="5">
                  <c:v>2021.0</c:v>
                </c:pt>
                <c:pt idx="6">
                  <c:v>2022.0</c:v>
                </c:pt>
              </c:numCache>
            </c:numRef>
          </c:cat>
          <c:val>
            <c:numRef>
              <c:f>'Exportación por varietal'!$L$102:$R$102</c:f>
              <c:numCache>
                <c:formatCode>0.0</c:formatCode>
                <c:ptCount val="7"/>
                <c:pt idx="0">
                  <c:v>11.341145</c:v>
                </c:pt>
                <c:pt idx="1">
                  <c:v>11.02452</c:v>
                </c:pt>
                <c:pt idx="2">
                  <c:v>9.627700000000001</c:v>
                </c:pt>
                <c:pt idx="3">
                  <c:v>10.1585</c:v>
                </c:pt>
                <c:pt idx="4">
                  <c:v>14.6853</c:v>
                </c:pt>
                <c:pt idx="5">
                  <c:v>17.329</c:v>
                </c:pt>
                <c:pt idx="6">
                  <c:v>19.223496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110938872"/>
        <c:axId val="2110942120"/>
      </c:barChart>
      <c:catAx>
        <c:axId val="2110938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10942120"/>
        <c:crosses val="autoZero"/>
        <c:auto val="1"/>
        <c:lblAlgn val="ctr"/>
        <c:lblOffset val="100"/>
        <c:tickMarkSkip val="1"/>
        <c:noMultiLvlLbl val="0"/>
      </c:catAx>
      <c:valAx>
        <c:axId val="2110942120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21109388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Torrontés Riojano</a:t>
            </a:r>
          </a:p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MAT Junio - MM litros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varietal'!$L$6:$R$6</c:f>
              <c:numCache>
                <c:formatCode>General</c:formatCode>
                <c:ptCount val="7"/>
                <c:pt idx="0">
                  <c:v>2016.0</c:v>
                </c:pt>
                <c:pt idx="1">
                  <c:v>2017.0</c:v>
                </c:pt>
                <c:pt idx="2">
                  <c:v>2018.0</c:v>
                </c:pt>
                <c:pt idx="3">
                  <c:v>2019.0</c:v>
                </c:pt>
                <c:pt idx="4">
                  <c:v>2020.0</c:v>
                </c:pt>
                <c:pt idx="5">
                  <c:v>2021.0</c:v>
                </c:pt>
                <c:pt idx="6">
                  <c:v>2022.0</c:v>
                </c:pt>
              </c:numCache>
            </c:numRef>
          </c:cat>
          <c:val>
            <c:numRef>
              <c:f>'Exportación por varietal'!$L$120:$R$120</c:f>
              <c:numCache>
                <c:formatCode>0.0</c:formatCode>
                <c:ptCount val="7"/>
                <c:pt idx="0">
                  <c:v>6.463751999999999</c:v>
                </c:pt>
                <c:pt idx="1">
                  <c:v>5.719505000000001</c:v>
                </c:pt>
                <c:pt idx="2">
                  <c:v>5.8382</c:v>
                </c:pt>
                <c:pt idx="3">
                  <c:v>5.4231</c:v>
                </c:pt>
                <c:pt idx="4">
                  <c:v>5.5296</c:v>
                </c:pt>
                <c:pt idx="5">
                  <c:v>5.9535</c:v>
                </c:pt>
                <c:pt idx="6">
                  <c:v>6.277713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110957336"/>
        <c:axId val="2110960584"/>
      </c:barChart>
      <c:catAx>
        <c:axId val="2110957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10960584"/>
        <c:crosses val="autoZero"/>
        <c:auto val="1"/>
        <c:lblAlgn val="ctr"/>
        <c:lblOffset val="100"/>
        <c:tickMarkSkip val="1"/>
        <c:noMultiLvlLbl val="0"/>
      </c:catAx>
      <c:valAx>
        <c:axId val="2110960584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2110957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Otros y Blends</a:t>
            </a:r>
          </a:p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MAT Junio - MM litros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varietal'!$L$6:$R$6</c:f>
              <c:numCache>
                <c:formatCode>General</c:formatCode>
                <c:ptCount val="7"/>
                <c:pt idx="0">
                  <c:v>2016.0</c:v>
                </c:pt>
                <c:pt idx="1">
                  <c:v>2017.0</c:v>
                </c:pt>
                <c:pt idx="2">
                  <c:v>2018.0</c:v>
                </c:pt>
                <c:pt idx="3">
                  <c:v>2019.0</c:v>
                </c:pt>
                <c:pt idx="4">
                  <c:v>2020.0</c:v>
                </c:pt>
                <c:pt idx="5">
                  <c:v>2021.0</c:v>
                </c:pt>
                <c:pt idx="6">
                  <c:v>2022.0</c:v>
                </c:pt>
              </c:numCache>
            </c:numRef>
          </c:cat>
          <c:val>
            <c:numRef>
              <c:f>'Exportación por varietal'!$L$138:$R$138</c:f>
              <c:numCache>
                <c:formatCode>0.0</c:formatCode>
                <c:ptCount val="7"/>
                <c:pt idx="0">
                  <c:v>39.7708970000001</c:v>
                </c:pt>
                <c:pt idx="1">
                  <c:v>36.48342900000001</c:v>
                </c:pt>
                <c:pt idx="2">
                  <c:v>31.847</c:v>
                </c:pt>
                <c:pt idx="3">
                  <c:v>36.6481</c:v>
                </c:pt>
                <c:pt idx="4">
                  <c:v>43.0294</c:v>
                </c:pt>
                <c:pt idx="5">
                  <c:v>41.61</c:v>
                </c:pt>
                <c:pt idx="6">
                  <c:v>37.172804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111004168"/>
        <c:axId val="2111007416"/>
      </c:barChart>
      <c:catAx>
        <c:axId val="2111004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11007416"/>
        <c:crosses val="autoZero"/>
        <c:auto val="1"/>
        <c:lblAlgn val="ctr"/>
        <c:lblOffset val="100"/>
        <c:tickMarkSkip val="1"/>
        <c:noMultiLvlLbl val="0"/>
      </c:catAx>
      <c:valAx>
        <c:axId val="2111007416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2111004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vino total</a:t>
            </a:r>
          </a:p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MAT Junio - MM litros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varietal'!$L$6:$R$6</c:f>
              <c:numCache>
                <c:formatCode>General</c:formatCode>
                <c:ptCount val="7"/>
                <c:pt idx="0">
                  <c:v>2016.0</c:v>
                </c:pt>
                <c:pt idx="1">
                  <c:v>2017.0</c:v>
                </c:pt>
                <c:pt idx="2">
                  <c:v>2018.0</c:v>
                </c:pt>
                <c:pt idx="3">
                  <c:v>2019.0</c:v>
                </c:pt>
                <c:pt idx="4">
                  <c:v>2020.0</c:v>
                </c:pt>
                <c:pt idx="5">
                  <c:v>2021.0</c:v>
                </c:pt>
                <c:pt idx="6">
                  <c:v>2022.0</c:v>
                </c:pt>
              </c:numCache>
            </c:numRef>
          </c:cat>
          <c:val>
            <c:numRef>
              <c:f>'Exportación por varietal'!$L$156:$R$156</c:f>
              <c:numCache>
                <c:formatCode>0.0</c:formatCode>
                <c:ptCount val="7"/>
                <c:pt idx="0">
                  <c:v>211.0622120000001</c:v>
                </c:pt>
                <c:pt idx="1">
                  <c:v>206.704663</c:v>
                </c:pt>
                <c:pt idx="2">
                  <c:v>189.165</c:v>
                </c:pt>
                <c:pt idx="3">
                  <c:v>206.0352</c:v>
                </c:pt>
                <c:pt idx="4">
                  <c:v>231.7597</c:v>
                </c:pt>
                <c:pt idx="5">
                  <c:v>271.2342</c:v>
                </c:pt>
                <c:pt idx="6">
                  <c:v>257.7113000000001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111043592"/>
        <c:axId val="2111046840"/>
      </c:barChart>
      <c:catAx>
        <c:axId val="2111043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11046840"/>
        <c:crosses val="autoZero"/>
        <c:auto val="1"/>
        <c:lblAlgn val="ctr"/>
        <c:lblOffset val="100"/>
        <c:tickMarkSkip val="1"/>
        <c:noMultiLvlLbl val="0"/>
      </c:catAx>
      <c:valAx>
        <c:axId val="2111046840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21110435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Malbec</a:t>
            </a:r>
          </a:p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MAT Junio - MM dólares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varietal'!$L$6:$R$6</c:f>
              <c:numCache>
                <c:formatCode>General</c:formatCode>
                <c:ptCount val="7"/>
                <c:pt idx="0">
                  <c:v>2016.0</c:v>
                </c:pt>
                <c:pt idx="1">
                  <c:v>2017.0</c:v>
                </c:pt>
                <c:pt idx="2">
                  <c:v>2018.0</c:v>
                </c:pt>
                <c:pt idx="3">
                  <c:v>2019.0</c:v>
                </c:pt>
                <c:pt idx="4">
                  <c:v>2020.0</c:v>
                </c:pt>
                <c:pt idx="5">
                  <c:v>2021.0</c:v>
                </c:pt>
                <c:pt idx="6">
                  <c:v>2022.0</c:v>
                </c:pt>
              </c:numCache>
            </c:numRef>
          </c:cat>
          <c:val>
            <c:numRef>
              <c:f>'Exportación por varietal'!$L$173:$R$173</c:f>
              <c:numCache>
                <c:formatCode>0.0</c:formatCode>
                <c:ptCount val="7"/>
                <c:pt idx="0">
                  <c:v>452.6579137018001</c:v>
                </c:pt>
                <c:pt idx="1">
                  <c:v>478.6660900000001</c:v>
                </c:pt>
                <c:pt idx="2">
                  <c:v>484.526</c:v>
                </c:pt>
                <c:pt idx="3">
                  <c:v>487.887</c:v>
                </c:pt>
                <c:pt idx="4">
                  <c:v>455.603</c:v>
                </c:pt>
                <c:pt idx="5">
                  <c:v>506.142</c:v>
                </c:pt>
                <c:pt idx="6">
                  <c:v>530.9959699999999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111083560"/>
        <c:axId val="2111086808"/>
      </c:barChart>
      <c:catAx>
        <c:axId val="2111083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11086808"/>
        <c:crosses val="autoZero"/>
        <c:auto val="1"/>
        <c:lblAlgn val="ctr"/>
        <c:lblOffset val="100"/>
        <c:tickMarkSkip val="1"/>
        <c:noMultiLvlLbl val="0"/>
      </c:catAx>
      <c:valAx>
        <c:axId val="2111086808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2111083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Cabernet Sauvignon</a:t>
            </a:r>
          </a:p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MAT Junio - MM dólares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varietal'!$L$6:$R$6</c:f>
              <c:numCache>
                <c:formatCode>General</c:formatCode>
                <c:ptCount val="7"/>
                <c:pt idx="0">
                  <c:v>2016.0</c:v>
                </c:pt>
                <c:pt idx="1">
                  <c:v>2017.0</c:v>
                </c:pt>
                <c:pt idx="2">
                  <c:v>2018.0</c:v>
                </c:pt>
                <c:pt idx="3">
                  <c:v>2019.0</c:v>
                </c:pt>
                <c:pt idx="4">
                  <c:v>2020.0</c:v>
                </c:pt>
                <c:pt idx="5">
                  <c:v>2021.0</c:v>
                </c:pt>
                <c:pt idx="6">
                  <c:v>2022.0</c:v>
                </c:pt>
              </c:numCache>
            </c:numRef>
          </c:cat>
          <c:val>
            <c:numRef>
              <c:f>'Exportación por varietal'!$L$191:$R$191</c:f>
              <c:numCache>
                <c:formatCode>0.0</c:formatCode>
                <c:ptCount val="7"/>
                <c:pt idx="0">
                  <c:v>73.88946302360001</c:v>
                </c:pt>
                <c:pt idx="1">
                  <c:v>78.42684</c:v>
                </c:pt>
                <c:pt idx="2">
                  <c:v>71.74</c:v>
                </c:pt>
                <c:pt idx="3">
                  <c:v>71.19200000000001</c:v>
                </c:pt>
                <c:pt idx="4">
                  <c:v>67.637</c:v>
                </c:pt>
                <c:pt idx="5">
                  <c:v>72.62799999999998</c:v>
                </c:pt>
                <c:pt idx="6">
                  <c:v>79.9361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110111768"/>
        <c:axId val="2110115016"/>
      </c:barChart>
      <c:catAx>
        <c:axId val="2110111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10115016"/>
        <c:crosses val="autoZero"/>
        <c:auto val="1"/>
        <c:lblAlgn val="ctr"/>
        <c:lblOffset val="100"/>
        <c:tickMarkSkip val="1"/>
        <c:noMultiLvlLbl val="0"/>
      </c:catAx>
      <c:valAx>
        <c:axId val="2110115016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2110111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Merlot</a:t>
            </a:r>
          </a:p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MAT Junio - MM dólares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varietal'!$L$6:$R$6</c:f>
              <c:numCache>
                <c:formatCode>General</c:formatCode>
                <c:ptCount val="7"/>
                <c:pt idx="0">
                  <c:v>2016.0</c:v>
                </c:pt>
                <c:pt idx="1">
                  <c:v>2017.0</c:v>
                </c:pt>
                <c:pt idx="2">
                  <c:v>2018.0</c:v>
                </c:pt>
                <c:pt idx="3">
                  <c:v>2019.0</c:v>
                </c:pt>
                <c:pt idx="4">
                  <c:v>2020.0</c:v>
                </c:pt>
                <c:pt idx="5">
                  <c:v>2021.0</c:v>
                </c:pt>
                <c:pt idx="6">
                  <c:v>2022.0</c:v>
                </c:pt>
              </c:numCache>
            </c:numRef>
          </c:cat>
          <c:val>
            <c:numRef>
              <c:f>'Exportación por varietal'!$L$209:$R$209</c:f>
              <c:numCache>
                <c:formatCode>0.0</c:formatCode>
                <c:ptCount val="7"/>
                <c:pt idx="0">
                  <c:v>7.4554009275</c:v>
                </c:pt>
                <c:pt idx="1">
                  <c:v>7.07574</c:v>
                </c:pt>
                <c:pt idx="2">
                  <c:v>7.206</c:v>
                </c:pt>
                <c:pt idx="3">
                  <c:v>8.132</c:v>
                </c:pt>
                <c:pt idx="4">
                  <c:v>7.549</c:v>
                </c:pt>
                <c:pt idx="5">
                  <c:v>9.187999999999998</c:v>
                </c:pt>
                <c:pt idx="6">
                  <c:v>8.518560000000001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110153560"/>
        <c:axId val="2110156808"/>
      </c:barChart>
      <c:catAx>
        <c:axId val="2110153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10156808"/>
        <c:crosses val="autoZero"/>
        <c:auto val="1"/>
        <c:lblAlgn val="ctr"/>
        <c:lblOffset val="100"/>
        <c:tickMarkSkip val="1"/>
        <c:noMultiLvlLbl val="0"/>
      </c:catAx>
      <c:valAx>
        <c:axId val="2110156808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2110153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Syrah</a:t>
            </a:r>
          </a:p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MAT Junio - MM dólares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varietal'!$L$6:$R$6</c:f>
              <c:numCache>
                <c:formatCode>General</c:formatCode>
                <c:ptCount val="7"/>
                <c:pt idx="0">
                  <c:v>2016.0</c:v>
                </c:pt>
                <c:pt idx="1">
                  <c:v>2017.0</c:v>
                </c:pt>
                <c:pt idx="2">
                  <c:v>2018.0</c:v>
                </c:pt>
                <c:pt idx="3">
                  <c:v>2019.0</c:v>
                </c:pt>
                <c:pt idx="4">
                  <c:v>2020.0</c:v>
                </c:pt>
                <c:pt idx="5">
                  <c:v>2021.0</c:v>
                </c:pt>
                <c:pt idx="6">
                  <c:v>2022.0</c:v>
                </c:pt>
              </c:numCache>
            </c:numRef>
          </c:cat>
          <c:val>
            <c:numRef>
              <c:f>'Exportación por varietal'!$L$227:$R$227</c:f>
              <c:numCache>
                <c:formatCode>0.0</c:formatCode>
                <c:ptCount val="7"/>
                <c:pt idx="0">
                  <c:v>10.5929317138</c:v>
                </c:pt>
                <c:pt idx="1">
                  <c:v>8.23609</c:v>
                </c:pt>
                <c:pt idx="2">
                  <c:v>7.936</c:v>
                </c:pt>
                <c:pt idx="3">
                  <c:v>9.163</c:v>
                </c:pt>
                <c:pt idx="4">
                  <c:v>8.009</c:v>
                </c:pt>
                <c:pt idx="5">
                  <c:v>8.543999999999998</c:v>
                </c:pt>
                <c:pt idx="6">
                  <c:v>7.0301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110192968"/>
        <c:axId val="2110196216"/>
      </c:barChart>
      <c:catAx>
        <c:axId val="2110192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10196216"/>
        <c:crosses val="autoZero"/>
        <c:auto val="1"/>
        <c:lblAlgn val="ctr"/>
        <c:lblOffset val="100"/>
        <c:tickMarkSkip val="1"/>
        <c:noMultiLvlLbl val="0"/>
      </c:catAx>
      <c:valAx>
        <c:axId val="2110196216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2110192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Sauvignon Blanc</a:t>
            </a:r>
          </a:p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MAT Junio - MM dólares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varietal'!$L$6:$R$6</c:f>
              <c:numCache>
                <c:formatCode>General</c:formatCode>
                <c:ptCount val="7"/>
                <c:pt idx="0">
                  <c:v>2016.0</c:v>
                </c:pt>
                <c:pt idx="1">
                  <c:v>2017.0</c:v>
                </c:pt>
                <c:pt idx="2">
                  <c:v>2018.0</c:v>
                </c:pt>
                <c:pt idx="3">
                  <c:v>2019.0</c:v>
                </c:pt>
                <c:pt idx="4">
                  <c:v>2020.0</c:v>
                </c:pt>
                <c:pt idx="5">
                  <c:v>2021.0</c:v>
                </c:pt>
                <c:pt idx="6">
                  <c:v>2022.0</c:v>
                </c:pt>
              </c:numCache>
            </c:numRef>
          </c:cat>
          <c:val>
            <c:numRef>
              <c:f>'Exportación por varietal'!$L$245:$R$245</c:f>
              <c:numCache>
                <c:formatCode>0.0</c:formatCode>
                <c:ptCount val="7"/>
                <c:pt idx="0">
                  <c:v>10.2030050161</c:v>
                </c:pt>
                <c:pt idx="1">
                  <c:v>10.34898</c:v>
                </c:pt>
                <c:pt idx="2">
                  <c:v>10.646</c:v>
                </c:pt>
                <c:pt idx="3">
                  <c:v>10.989</c:v>
                </c:pt>
                <c:pt idx="4">
                  <c:v>9.497</c:v>
                </c:pt>
                <c:pt idx="5">
                  <c:v>10.508</c:v>
                </c:pt>
                <c:pt idx="6">
                  <c:v>11.88127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110232760"/>
        <c:axId val="2110236008"/>
      </c:barChart>
      <c:catAx>
        <c:axId val="2110232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10236008"/>
        <c:crosses val="autoZero"/>
        <c:auto val="1"/>
        <c:lblAlgn val="ctr"/>
        <c:lblOffset val="100"/>
        <c:tickMarkSkip val="1"/>
        <c:noMultiLvlLbl val="0"/>
      </c:catAx>
      <c:valAx>
        <c:axId val="2110236008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2110232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Chardonnay</a:t>
            </a:r>
          </a:p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MAT Junio - MM dólares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varietal'!$L$6:$R$6</c:f>
              <c:numCache>
                <c:formatCode>General</c:formatCode>
                <c:ptCount val="7"/>
                <c:pt idx="0">
                  <c:v>2016.0</c:v>
                </c:pt>
                <c:pt idx="1">
                  <c:v>2017.0</c:v>
                </c:pt>
                <c:pt idx="2">
                  <c:v>2018.0</c:v>
                </c:pt>
                <c:pt idx="3">
                  <c:v>2019.0</c:v>
                </c:pt>
                <c:pt idx="4">
                  <c:v>2020.0</c:v>
                </c:pt>
                <c:pt idx="5">
                  <c:v>2021.0</c:v>
                </c:pt>
                <c:pt idx="6">
                  <c:v>2022.0</c:v>
                </c:pt>
              </c:numCache>
            </c:numRef>
          </c:cat>
          <c:val>
            <c:numRef>
              <c:f>'Exportación por varietal'!$L$263:$R$263</c:f>
              <c:numCache>
                <c:formatCode>0.0</c:formatCode>
                <c:ptCount val="7"/>
                <c:pt idx="0">
                  <c:v>36.8446879126</c:v>
                </c:pt>
                <c:pt idx="1">
                  <c:v>36.42725</c:v>
                </c:pt>
                <c:pt idx="2">
                  <c:v>34.18600000000001</c:v>
                </c:pt>
                <c:pt idx="3">
                  <c:v>35.898</c:v>
                </c:pt>
                <c:pt idx="4">
                  <c:v>38.249</c:v>
                </c:pt>
                <c:pt idx="5">
                  <c:v>45.293</c:v>
                </c:pt>
                <c:pt idx="6">
                  <c:v>49.97656000000001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110272184"/>
        <c:axId val="2110275432"/>
      </c:barChart>
      <c:catAx>
        <c:axId val="2110272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10275432"/>
        <c:crosses val="autoZero"/>
        <c:auto val="1"/>
        <c:lblAlgn val="ctr"/>
        <c:lblOffset val="100"/>
        <c:tickMarkSkip val="1"/>
        <c:noMultiLvlLbl val="0"/>
      </c:catAx>
      <c:valAx>
        <c:axId val="2110275432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2110272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Syrah - Ultimos doce meses</a:t>
            </a:r>
          </a:p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0.00115132785821126"/>
          <c:y val="0.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variedad'!$P$6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accent2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variedad'!$K$61:$K$72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variedad'!$P$61:$P$72</c:f>
              <c:numCache>
                <c:formatCode>0.0</c:formatCode>
                <c:ptCount val="12"/>
                <c:pt idx="0">
                  <c:v>10.8016</c:v>
                </c:pt>
                <c:pt idx="1">
                  <c:v>10.5991</c:v>
                </c:pt>
                <c:pt idx="2">
                  <c:v>10.2186</c:v>
                </c:pt>
                <c:pt idx="3">
                  <c:v>10.3025</c:v>
                </c:pt>
                <c:pt idx="4">
                  <c:v>10.6385</c:v>
                </c:pt>
                <c:pt idx="5">
                  <c:v>10.5466</c:v>
                </c:pt>
                <c:pt idx="6">
                  <c:v>10.7695</c:v>
                </c:pt>
                <c:pt idx="7">
                  <c:v>11.3149</c:v>
                </c:pt>
                <c:pt idx="8">
                  <c:v>11.254</c:v>
                </c:pt>
                <c:pt idx="9">
                  <c:v>11.6033</c:v>
                </c:pt>
                <c:pt idx="10">
                  <c:v>12.0207</c:v>
                </c:pt>
                <c:pt idx="11">
                  <c:v>12.2778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472-41DC-9A49-AD45E5529DF9}"/>
            </c:ext>
          </c:extLst>
        </c:ser>
        <c:ser>
          <c:idx val="1"/>
          <c:order val="1"/>
          <c:tx>
            <c:strRef>
              <c:f>'Despacho por variedad'!$Q$6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solidFill>
                <a:schemeClr val="accent2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variedad'!$K$61:$K$72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variedad'!$Q$61:$Q$72</c:f>
              <c:numCache>
                <c:formatCode>0.0</c:formatCode>
                <c:ptCount val="12"/>
                <c:pt idx="0">
                  <c:v>12.0862</c:v>
                </c:pt>
                <c:pt idx="1">
                  <c:v>12.1076</c:v>
                </c:pt>
                <c:pt idx="2">
                  <c:v>12.0432</c:v>
                </c:pt>
                <c:pt idx="3">
                  <c:v>11.9796</c:v>
                </c:pt>
                <c:pt idx="4">
                  <c:v>11.0512</c:v>
                </c:pt>
                <c:pt idx="5">
                  <c:v>11.6635</c:v>
                </c:pt>
                <c:pt idx="6">
                  <c:v>11.4143</c:v>
                </c:pt>
                <c:pt idx="7">
                  <c:v>11.2097</c:v>
                </c:pt>
                <c:pt idx="8">
                  <c:v>11.175</c:v>
                </c:pt>
                <c:pt idx="9">
                  <c:v>9.8779</c:v>
                </c:pt>
                <c:pt idx="10">
                  <c:v>9.256599999999998</c:v>
                </c:pt>
                <c:pt idx="11">
                  <c:v>9.0266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472-41DC-9A49-AD45E5529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2106106312"/>
        <c:axId val="2106110216"/>
      </c:barChart>
      <c:lineChart>
        <c:grouping val="standard"/>
        <c:varyColors val="0"/>
        <c:ser>
          <c:idx val="2"/>
          <c:order val="2"/>
          <c:tx>
            <c:strRef>
              <c:f>'Despacho por variedad'!$R$6</c:f>
              <c:strCache>
                <c:ptCount val="1"/>
                <c:pt idx="0">
                  <c:v>2022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variedad'!$K$61:$K$72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variedad'!$R$61:$R$72</c:f>
              <c:numCache>
                <c:formatCode>0.0</c:formatCode>
                <c:ptCount val="12"/>
                <c:pt idx="0">
                  <c:v>9.1066</c:v>
                </c:pt>
                <c:pt idx="1">
                  <c:v>9.0224</c:v>
                </c:pt>
                <c:pt idx="2">
                  <c:v>9.3654</c:v>
                </c:pt>
                <c:pt idx="3">
                  <c:v>9.4202</c:v>
                </c:pt>
                <c:pt idx="4">
                  <c:v>10.6646</c:v>
                </c:pt>
                <c:pt idx="5">
                  <c:v>13.318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472-41DC-9A49-AD45E5529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6106312"/>
        <c:axId val="2106110216"/>
      </c:lineChart>
      <c:catAx>
        <c:axId val="21061063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06110216"/>
        <c:crosses val="autoZero"/>
        <c:auto val="1"/>
        <c:lblAlgn val="ctr"/>
        <c:lblOffset val="100"/>
        <c:noMultiLvlLbl val="0"/>
      </c:catAx>
      <c:valAx>
        <c:axId val="2106110216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2106106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3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Torrontés Riojano</a:t>
            </a:r>
          </a:p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MAT Junio - MM dólares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varietal'!$L$6:$R$6</c:f>
              <c:numCache>
                <c:formatCode>General</c:formatCode>
                <c:ptCount val="7"/>
                <c:pt idx="0">
                  <c:v>2016.0</c:v>
                </c:pt>
                <c:pt idx="1">
                  <c:v>2017.0</c:v>
                </c:pt>
                <c:pt idx="2">
                  <c:v>2018.0</c:v>
                </c:pt>
                <c:pt idx="3">
                  <c:v>2019.0</c:v>
                </c:pt>
                <c:pt idx="4">
                  <c:v>2020.0</c:v>
                </c:pt>
                <c:pt idx="5">
                  <c:v>2021.0</c:v>
                </c:pt>
                <c:pt idx="6">
                  <c:v>2022.0</c:v>
                </c:pt>
              </c:numCache>
            </c:numRef>
          </c:cat>
          <c:val>
            <c:numRef>
              <c:f>'Exportación por varietal'!$L$281:$R$281</c:f>
              <c:numCache>
                <c:formatCode>0.0</c:formatCode>
                <c:ptCount val="7"/>
                <c:pt idx="0">
                  <c:v>16.1634148242</c:v>
                </c:pt>
                <c:pt idx="1">
                  <c:v>14.58016</c:v>
                </c:pt>
                <c:pt idx="2">
                  <c:v>14.058</c:v>
                </c:pt>
                <c:pt idx="3">
                  <c:v>13.184</c:v>
                </c:pt>
                <c:pt idx="4">
                  <c:v>11.99</c:v>
                </c:pt>
                <c:pt idx="5">
                  <c:v>11.799</c:v>
                </c:pt>
                <c:pt idx="6">
                  <c:v>12.91685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110312056"/>
        <c:axId val="2110315304"/>
      </c:barChart>
      <c:catAx>
        <c:axId val="2110312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10315304"/>
        <c:crosses val="autoZero"/>
        <c:auto val="1"/>
        <c:lblAlgn val="ctr"/>
        <c:lblOffset val="100"/>
        <c:tickMarkSkip val="1"/>
        <c:noMultiLvlLbl val="0"/>
      </c:catAx>
      <c:valAx>
        <c:axId val="2110315304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2110312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Otros y Blends</a:t>
            </a:r>
          </a:p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MAT Junio - MM dólares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varietal'!$L$6:$R$6</c:f>
              <c:numCache>
                <c:formatCode>General</c:formatCode>
                <c:ptCount val="7"/>
                <c:pt idx="0">
                  <c:v>2016.0</c:v>
                </c:pt>
                <c:pt idx="1">
                  <c:v>2017.0</c:v>
                </c:pt>
                <c:pt idx="2">
                  <c:v>2018.0</c:v>
                </c:pt>
                <c:pt idx="3">
                  <c:v>2019.0</c:v>
                </c:pt>
                <c:pt idx="4">
                  <c:v>2020.0</c:v>
                </c:pt>
                <c:pt idx="5">
                  <c:v>2021.0</c:v>
                </c:pt>
                <c:pt idx="6">
                  <c:v>2022.0</c:v>
                </c:pt>
              </c:numCache>
            </c:numRef>
          </c:cat>
          <c:val>
            <c:numRef>
              <c:f>'Exportación por varietal'!$L$299:$R$299</c:f>
              <c:numCache>
                <c:formatCode>0.0</c:formatCode>
                <c:ptCount val="7"/>
                <c:pt idx="0">
                  <c:v>115.4844441681</c:v>
                </c:pt>
                <c:pt idx="1">
                  <c:v>110.39907</c:v>
                </c:pt>
                <c:pt idx="2">
                  <c:v>105.78</c:v>
                </c:pt>
                <c:pt idx="3">
                  <c:v>108.551</c:v>
                </c:pt>
                <c:pt idx="4">
                  <c:v>101.783</c:v>
                </c:pt>
                <c:pt idx="5">
                  <c:v>112.093</c:v>
                </c:pt>
                <c:pt idx="6">
                  <c:v>111.21159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110347336"/>
        <c:axId val="2110350584"/>
      </c:barChart>
      <c:catAx>
        <c:axId val="2110347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10350584"/>
        <c:crosses val="autoZero"/>
        <c:auto val="1"/>
        <c:lblAlgn val="ctr"/>
        <c:lblOffset val="100"/>
        <c:tickMarkSkip val="1"/>
        <c:noMultiLvlLbl val="0"/>
      </c:catAx>
      <c:valAx>
        <c:axId val="2110350584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2110347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vino total</a:t>
            </a:r>
          </a:p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MAT Junio - MM dólares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varietal'!$L$6:$R$6</c:f>
              <c:numCache>
                <c:formatCode>General</c:formatCode>
                <c:ptCount val="7"/>
                <c:pt idx="0">
                  <c:v>2016.0</c:v>
                </c:pt>
                <c:pt idx="1">
                  <c:v>2017.0</c:v>
                </c:pt>
                <c:pt idx="2">
                  <c:v>2018.0</c:v>
                </c:pt>
                <c:pt idx="3">
                  <c:v>2019.0</c:v>
                </c:pt>
                <c:pt idx="4">
                  <c:v>2020.0</c:v>
                </c:pt>
                <c:pt idx="5">
                  <c:v>2021.0</c:v>
                </c:pt>
                <c:pt idx="6">
                  <c:v>2022.0</c:v>
                </c:pt>
              </c:numCache>
            </c:numRef>
          </c:cat>
          <c:val>
            <c:numRef>
              <c:f>'Exportación por varietal'!$L$317:$R$317</c:f>
              <c:numCache>
                <c:formatCode>0.0</c:formatCode>
                <c:ptCount val="7"/>
                <c:pt idx="0">
                  <c:v>723.2912612877002</c:v>
                </c:pt>
                <c:pt idx="1">
                  <c:v>744.16022</c:v>
                </c:pt>
                <c:pt idx="2">
                  <c:v>736.078</c:v>
                </c:pt>
                <c:pt idx="3">
                  <c:v>744.9960000000001</c:v>
                </c:pt>
                <c:pt idx="4">
                  <c:v>700.317</c:v>
                </c:pt>
                <c:pt idx="5">
                  <c:v>776.195</c:v>
                </c:pt>
                <c:pt idx="6">
                  <c:v>812.467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110386776"/>
        <c:axId val="2110390024"/>
      </c:barChart>
      <c:catAx>
        <c:axId val="2110386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10390024"/>
        <c:crosses val="autoZero"/>
        <c:auto val="1"/>
        <c:lblAlgn val="ctr"/>
        <c:lblOffset val="100"/>
        <c:tickMarkSkip val="1"/>
        <c:noMultiLvlLbl val="0"/>
      </c:catAx>
      <c:valAx>
        <c:axId val="2110390024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2110386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Malbec</a:t>
            </a:r>
          </a:p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MAT Junio - Dólares/litro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varietal'!$L$6:$R$6</c:f>
              <c:numCache>
                <c:formatCode>General</c:formatCode>
                <c:ptCount val="7"/>
                <c:pt idx="0">
                  <c:v>2016.0</c:v>
                </c:pt>
                <c:pt idx="1">
                  <c:v>2017.0</c:v>
                </c:pt>
                <c:pt idx="2">
                  <c:v>2018.0</c:v>
                </c:pt>
                <c:pt idx="3">
                  <c:v>2019.0</c:v>
                </c:pt>
                <c:pt idx="4">
                  <c:v>2020.0</c:v>
                </c:pt>
                <c:pt idx="5">
                  <c:v>2021.0</c:v>
                </c:pt>
                <c:pt idx="6">
                  <c:v>2022.0</c:v>
                </c:pt>
              </c:numCache>
            </c:numRef>
          </c:cat>
          <c:val>
            <c:numRef>
              <c:f>'Exportación por varietal'!$L$334:$R$334</c:f>
              <c:numCache>
                <c:formatCode>0.00</c:formatCode>
                <c:ptCount val="7"/>
                <c:pt idx="0">
                  <c:v>3.714441470532706</c:v>
                </c:pt>
                <c:pt idx="1">
                  <c:v>3.830710748501001</c:v>
                </c:pt>
                <c:pt idx="2">
                  <c:v>4.153926214111618</c:v>
                </c:pt>
                <c:pt idx="3">
                  <c:v>3.966183704476891</c:v>
                </c:pt>
                <c:pt idx="4">
                  <c:v>3.451464665901026</c:v>
                </c:pt>
                <c:pt idx="5">
                  <c:v>3.086839664153367</c:v>
                </c:pt>
                <c:pt idx="6">
                  <c:v>3.323529618497401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10427448"/>
        <c:axId val="2110430696"/>
      </c:lineChart>
      <c:catAx>
        <c:axId val="2110427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10430696"/>
        <c:crosses val="autoZero"/>
        <c:auto val="1"/>
        <c:lblAlgn val="ctr"/>
        <c:lblOffset val="100"/>
        <c:noMultiLvlLbl val="0"/>
      </c:catAx>
      <c:valAx>
        <c:axId val="2110430696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2110427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Cabernet Sauvignon</a:t>
            </a:r>
          </a:p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MAT Junio - Dólares/litro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varietal'!$L$6:$R$6</c:f>
              <c:numCache>
                <c:formatCode>General</c:formatCode>
                <c:ptCount val="7"/>
                <c:pt idx="0">
                  <c:v>2016.0</c:v>
                </c:pt>
                <c:pt idx="1">
                  <c:v>2017.0</c:v>
                </c:pt>
                <c:pt idx="2">
                  <c:v>2018.0</c:v>
                </c:pt>
                <c:pt idx="3">
                  <c:v>2019.0</c:v>
                </c:pt>
                <c:pt idx="4">
                  <c:v>2020.0</c:v>
                </c:pt>
                <c:pt idx="5">
                  <c:v>2021.0</c:v>
                </c:pt>
                <c:pt idx="6">
                  <c:v>2022.0</c:v>
                </c:pt>
              </c:numCache>
            </c:numRef>
          </c:cat>
          <c:val>
            <c:numRef>
              <c:f>'Exportación por varietal'!$L$352:$R$352</c:f>
              <c:numCache>
                <c:formatCode>0.00</c:formatCode>
                <c:ptCount val="7"/>
                <c:pt idx="0">
                  <c:v>3.458175824203392</c:v>
                </c:pt>
                <c:pt idx="1">
                  <c:v>4.008097879823461</c:v>
                </c:pt>
                <c:pt idx="2">
                  <c:v>4.197702790471788</c:v>
                </c:pt>
                <c:pt idx="3">
                  <c:v>4.067695894136603</c:v>
                </c:pt>
                <c:pt idx="4">
                  <c:v>3.35434437611585</c:v>
                </c:pt>
                <c:pt idx="5">
                  <c:v>2.964117800705236</c:v>
                </c:pt>
                <c:pt idx="6">
                  <c:v>3.658394876679212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10467576"/>
        <c:axId val="2110470824"/>
      </c:lineChart>
      <c:catAx>
        <c:axId val="2110467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10470824"/>
        <c:crosses val="autoZero"/>
        <c:auto val="1"/>
        <c:lblAlgn val="ctr"/>
        <c:lblOffset val="100"/>
        <c:noMultiLvlLbl val="0"/>
      </c:catAx>
      <c:valAx>
        <c:axId val="2110470824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2110467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Merlot</a:t>
            </a:r>
          </a:p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MAT Junio - Dólares/litro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varietal'!$L$6:$R$6</c:f>
              <c:numCache>
                <c:formatCode>General</c:formatCode>
                <c:ptCount val="7"/>
                <c:pt idx="0">
                  <c:v>2016.0</c:v>
                </c:pt>
                <c:pt idx="1">
                  <c:v>2017.0</c:v>
                </c:pt>
                <c:pt idx="2">
                  <c:v>2018.0</c:v>
                </c:pt>
                <c:pt idx="3">
                  <c:v>2019.0</c:v>
                </c:pt>
                <c:pt idx="4">
                  <c:v>2020.0</c:v>
                </c:pt>
                <c:pt idx="5">
                  <c:v>2021.0</c:v>
                </c:pt>
                <c:pt idx="6">
                  <c:v>2022.0</c:v>
                </c:pt>
              </c:numCache>
            </c:numRef>
          </c:cat>
          <c:val>
            <c:numRef>
              <c:f>'Exportación por varietal'!$L$370:$R$370</c:f>
              <c:numCache>
                <c:formatCode>0.00</c:formatCode>
                <c:ptCount val="7"/>
                <c:pt idx="0">
                  <c:v>3.076388933476822</c:v>
                </c:pt>
                <c:pt idx="1">
                  <c:v>3.178612131729474</c:v>
                </c:pt>
                <c:pt idx="2">
                  <c:v>3.406931114368115</c:v>
                </c:pt>
                <c:pt idx="3">
                  <c:v>2.031577895473169</c:v>
                </c:pt>
                <c:pt idx="4">
                  <c:v>1.331416779837387</c:v>
                </c:pt>
                <c:pt idx="5">
                  <c:v>1.440328572996191</c:v>
                </c:pt>
                <c:pt idx="6">
                  <c:v>1.922268552011796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10485656"/>
        <c:axId val="2110488904"/>
      </c:lineChart>
      <c:catAx>
        <c:axId val="2110485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10488904"/>
        <c:crosses val="autoZero"/>
        <c:auto val="1"/>
        <c:lblAlgn val="ctr"/>
        <c:lblOffset val="100"/>
        <c:noMultiLvlLbl val="0"/>
      </c:catAx>
      <c:valAx>
        <c:axId val="2110488904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2110485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Syrah</a:t>
            </a:r>
          </a:p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MAT Junio - Dólares/litro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varietal'!$L$6:$R$6</c:f>
              <c:numCache>
                <c:formatCode>General</c:formatCode>
                <c:ptCount val="7"/>
                <c:pt idx="0">
                  <c:v>2016.0</c:v>
                </c:pt>
                <c:pt idx="1">
                  <c:v>2017.0</c:v>
                </c:pt>
                <c:pt idx="2">
                  <c:v>2018.0</c:v>
                </c:pt>
                <c:pt idx="3">
                  <c:v>2019.0</c:v>
                </c:pt>
                <c:pt idx="4">
                  <c:v>2020.0</c:v>
                </c:pt>
                <c:pt idx="5">
                  <c:v>2021.0</c:v>
                </c:pt>
                <c:pt idx="6">
                  <c:v>2022.0</c:v>
                </c:pt>
              </c:numCache>
            </c:numRef>
          </c:cat>
          <c:val>
            <c:numRef>
              <c:f>'Exportación por varietal'!$L$388:$R$388</c:f>
              <c:numCache>
                <c:formatCode>0.00</c:formatCode>
                <c:ptCount val="7"/>
                <c:pt idx="0">
                  <c:v>2.474426143124271</c:v>
                </c:pt>
                <c:pt idx="1">
                  <c:v>2.56943497694054</c:v>
                </c:pt>
                <c:pt idx="2">
                  <c:v>3.060311584143144</c:v>
                </c:pt>
                <c:pt idx="3">
                  <c:v>1.607036374478235</c:v>
                </c:pt>
                <c:pt idx="4">
                  <c:v>1.097048147387165</c:v>
                </c:pt>
                <c:pt idx="5">
                  <c:v>1.088463106400326</c:v>
                </c:pt>
                <c:pt idx="6">
                  <c:v>1.46583821921747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10534824"/>
        <c:axId val="2110538072"/>
      </c:lineChart>
      <c:catAx>
        <c:axId val="2110534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10538072"/>
        <c:crosses val="autoZero"/>
        <c:auto val="1"/>
        <c:lblAlgn val="ctr"/>
        <c:lblOffset val="100"/>
        <c:noMultiLvlLbl val="0"/>
      </c:catAx>
      <c:valAx>
        <c:axId val="2110538072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21105348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Sauvignon Blanc</a:t>
            </a:r>
          </a:p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MAT Junio - Dólares/litro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varietal'!$L$6:$R$6</c:f>
              <c:numCache>
                <c:formatCode>General</c:formatCode>
                <c:ptCount val="7"/>
                <c:pt idx="0">
                  <c:v>2016.0</c:v>
                </c:pt>
                <c:pt idx="1">
                  <c:v>2017.0</c:v>
                </c:pt>
                <c:pt idx="2">
                  <c:v>2018.0</c:v>
                </c:pt>
                <c:pt idx="3">
                  <c:v>2019.0</c:v>
                </c:pt>
                <c:pt idx="4">
                  <c:v>2020.0</c:v>
                </c:pt>
                <c:pt idx="5">
                  <c:v>2021.0</c:v>
                </c:pt>
                <c:pt idx="6">
                  <c:v>2022.0</c:v>
                </c:pt>
              </c:numCache>
            </c:numRef>
          </c:cat>
          <c:val>
            <c:numRef>
              <c:f>'Exportación por varietal'!$L$406:$R$406</c:f>
              <c:numCache>
                <c:formatCode>0.00</c:formatCode>
                <c:ptCount val="7"/>
                <c:pt idx="0">
                  <c:v>2.873197252258316</c:v>
                </c:pt>
                <c:pt idx="1">
                  <c:v>2.936919812484019</c:v>
                </c:pt>
                <c:pt idx="2">
                  <c:v>3.121444907054477</c:v>
                </c:pt>
                <c:pt idx="3">
                  <c:v>3.063221274460611</c:v>
                </c:pt>
                <c:pt idx="4">
                  <c:v>2.811260434550944</c:v>
                </c:pt>
                <c:pt idx="5">
                  <c:v>2.884515084136265</c:v>
                </c:pt>
                <c:pt idx="6">
                  <c:v>2.834895938467383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10574936"/>
        <c:axId val="2110578184"/>
      </c:lineChart>
      <c:catAx>
        <c:axId val="2110574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10578184"/>
        <c:crosses val="autoZero"/>
        <c:auto val="1"/>
        <c:lblAlgn val="ctr"/>
        <c:lblOffset val="100"/>
        <c:noMultiLvlLbl val="0"/>
      </c:catAx>
      <c:valAx>
        <c:axId val="2110578184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2110574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Chardonnay</a:t>
            </a:r>
          </a:p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MAT Junio - Dólares/litro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varietal'!$L$6:$R$6</c:f>
              <c:numCache>
                <c:formatCode>General</c:formatCode>
                <c:ptCount val="7"/>
                <c:pt idx="0">
                  <c:v>2016.0</c:v>
                </c:pt>
                <c:pt idx="1">
                  <c:v>2017.0</c:v>
                </c:pt>
                <c:pt idx="2">
                  <c:v>2018.0</c:v>
                </c:pt>
                <c:pt idx="3">
                  <c:v>2019.0</c:v>
                </c:pt>
                <c:pt idx="4">
                  <c:v>2020.0</c:v>
                </c:pt>
                <c:pt idx="5">
                  <c:v>2021.0</c:v>
                </c:pt>
                <c:pt idx="6">
                  <c:v>2022.0</c:v>
                </c:pt>
              </c:numCache>
            </c:numRef>
          </c:cat>
          <c:val>
            <c:numRef>
              <c:f>'Exportación por varietal'!$L$424:$R$424</c:f>
              <c:numCache>
                <c:formatCode>0.00</c:formatCode>
                <c:ptCount val="7"/>
                <c:pt idx="0">
                  <c:v>3.248762617231329</c:v>
                </c:pt>
                <c:pt idx="1">
                  <c:v>3.304202813365117</c:v>
                </c:pt>
                <c:pt idx="2">
                  <c:v>3.5507961403035</c:v>
                </c:pt>
                <c:pt idx="3">
                  <c:v>3.533789437416941</c:v>
                </c:pt>
                <c:pt idx="4">
                  <c:v>2.604577366482128</c:v>
                </c:pt>
                <c:pt idx="5">
                  <c:v>2.613711120087714</c:v>
                </c:pt>
                <c:pt idx="6">
                  <c:v>2.599764371683486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10615032"/>
        <c:axId val="2110618280"/>
      </c:lineChart>
      <c:catAx>
        <c:axId val="2110615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10618280"/>
        <c:crosses val="autoZero"/>
        <c:auto val="1"/>
        <c:lblAlgn val="ctr"/>
        <c:lblOffset val="100"/>
        <c:noMultiLvlLbl val="0"/>
      </c:catAx>
      <c:valAx>
        <c:axId val="2110618280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2110615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Torrontés Riojano</a:t>
            </a:r>
          </a:p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MAT Junio - Dólares/litro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varietal'!$L$6:$R$6</c:f>
              <c:numCache>
                <c:formatCode>General</c:formatCode>
                <c:ptCount val="7"/>
                <c:pt idx="0">
                  <c:v>2016.0</c:v>
                </c:pt>
                <c:pt idx="1">
                  <c:v>2017.0</c:v>
                </c:pt>
                <c:pt idx="2">
                  <c:v>2018.0</c:v>
                </c:pt>
                <c:pt idx="3">
                  <c:v>2019.0</c:v>
                </c:pt>
                <c:pt idx="4">
                  <c:v>2020.0</c:v>
                </c:pt>
                <c:pt idx="5">
                  <c:v>2021.0</c:v>
                </c:pt>
                <c:pt idx="6">
                  <c:v>2022.0</c:v>
                </c:pt>
              </c:numCache>
            </c:numRef>
          </c:cat>
          <c:val>
            <c:numRef>
              <c:f>'Exportación por varietal'!$L$439:$R$439</c:f>
              <c:numCache>
                <c:formatCode>0.00</c:formatCode>
                <c:ptCount val="7"/>
                <c:pt idx="0">
                  <c:v>2.553923768119311</c:v>
                </c:pt>
                <c:pt idx="1">
                  <c:v>2.474610150631821</c:v>
                </c:pt>
                <c:pt idx="2">
                  <c:v>2.38714689499</c:v>
                </c:pt>
                <c:pt idx="3">
                  <c:v>2.523133867982727</c:v>
                </c:pt>
                <c:pt idx="4">
                  <c:v>2.281229883751751</c:v>
                </c:pt>
                <c:pt idx="5">
                  <c:v>1.895361117881225</c:v>
                </c:pt>
                <c:pt idx="6">
                  <c:v>2.095763121158591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10656952"/>
        <c:axId val="2110660200"/>
      </c:lineChart>
      <c:catAx>
        <c:axId val="2110656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10660200"/>
        <c:crosses val="autoZero"/>
        <c:auto val="1"/>
        <c:lblAlgn val="ctr"/>
        <c:lblOffset val="100"/>
        <c:noMultiLvlLbl val="0"/>
      </c:catAx>
      <c:valAx>
        <c:axId val="2110660200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21106569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4.xml"/><Relationship Id="rId4" Type="http://schemas.openxmlformats.org/officeDocument/2006/relationships/chart" Target="../charts/chart65.xml"/><Relationship Id="rId1" Type="http://schemas.openxmlformats.org/officeDocument/2006/relationships/chart" Target="../charts/chart62.xml"/><Relationship Id="rId2" Type="http://schemas.openxmlformats.org/officeDocument/2006/relationships/chart" Target="../charts/chart63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8.xml"/><Relationship Id="rId4" Type="http://schemas.openxmlformats.org/officeDocument/2006/relationships/chart" Target="../charts/chart69.xml"/><Relationship Id="rId5" Type="http://schemas.openxmlformats.org/officeDocument/2006/relationships/chart" Target="../charts/chart70.xml"/><Relationship Id="rId6" Type="http://schemas.openxmlformats.org/officeDocument/2006/relationships/chart" Target="../charts/chart71.xml"/><Relationship Id="rId7" Type="http://schemas.openxmlformats.org/officeDocument/2006/relationships/chart" Target="../charts/chart72.xml"/><Relationship Id="rId8" Type="http://schemas.openxmlformats.org/officeDocument/2006/relationships/chart" Target="../charts/chart73.xml"/><Relationship Id="rId9" Type="http://schemas.openxmlformats.org/officeDocument/2006/relationships/chart" Target="../charts/chart74.xml"/><Relationship Id="rId1" Type="http://schemas.openxmlformats.org/officeDocument/2006/relationships/chart" Target="../charts/chart66.xml"/><Relationship Id="rId2" Type="http://schemas.openxmlformats.org/officeDocument/2006/relationships/chart" Target="../charts/chart67.xml"/></Relationships>
</file>

<file path=xl/drawings/_rels/drawing12.xml.rels><?xml version="1.0" encoding="UTF-8" standalone="yes"?>
<Relationships xmlns="http://schemas.openxmlformats.org/package/2006/relationships"><Relationship Id="rId9" Type="http://schemas.openxmlformats.org/officeDocument/2006/relationships/chart" Target="../charts/chart83.xml"/><Relationship Id="rId20" Type="http://schemas.openxmlformats.org/officeDocument/2006/relationships/chart" Target="../charts/chart94.xml"/><Relationship Id="rId21" Type="http://schemas.openxmlformats.org/officeDocument/2006/relationships/chart" Target="../charts/chart95.xml"/><Relationship Id="rId22" Type="http://schemas.openxmlformats.org/officeDocument/2006/relationships/chart" Target="../charts/chart96.xml"/><Relationship Id="rId23" Type="http://schemas.openxmlformats.org/officeDocument/2006/relationships/chart" Target="../charts/chart97.xml"/><Relationship Id="rId24" Type="http://schemas.openxmlformats.org/officeDocument/2006/relationships/chart" Target="../charts/chart98.xml"/><Relationship Id="rId25" Type="http://schemas.openxmlformats.org/officeDocument/2006/relationships/chart" Target="../charts/chart99.xml"/><Relationship Id="rId26" Type="http://schemas.openxmlformats.org/officeDocument/2006/relationships/chart" Target="../charts/chart100.xml"/><Relationship Id="rId27" Type="http://schemas.openxmlformats.org/officeDocument/2006/relationships/chart" Target="../charts/chart101.xml"/><Relationship Id="rId10" Type="http://schemas.openxmlformats.org/officeDocument/2006/relationships/chart" Target="../charts/chart84.xml"/><Relationship Id="rId11" Type="http://schemas.openxmlformats.org/officeDocument/2006/relationships/chart" Target="../charts/chart85.xml"/><Relationship Id="rId12" Type="http://schemas.openxmlformats.org/officeDocument/2006/relationships/chart" Target="../charts/chart86.xml"/><Relationship Id="rId13" Type="http://schemas.openxmlformats.org/officeDocument/2006/relationships/chart" Target="../charts/chart87.xml"/><Relationship Id="rId14" Type="http://schemas.openxmlformats.org/officeDocument/2006/relationships/chart" Target="../charts/chart88.xml"/><Relationship Id="rId15" Type="http://schemas.openxmlformats.org/officeDocument/2006/relationships/chart" Target="../charts/chart89.xml"/><Relationship Id="rId16" Type="http://schemas.openxmlformats.org/officeDocument/2006/relationships/chart" Target="../charts/chart90.xml"/><Relationship Id="rId17" Type="http://schemas.openxmlformats.org/officeDocument/2006/relationships/chart" Target="../charts/chart91.xml"/><Relationship Id="rId18" Type="http://schemas.openxmlformats.org/officeDocument/2006/relationships/chart" Target="../charts/chart92.xml"/><Relationship Id="rId19" Type="http://schemas.openxmlformats.org/officeDocument/2006/relationships/chart" Target="../charts/chart93.xml"/><Relationship Id="rId1" Type="http://schemas.openxmlformats.org/officeDocument/2006/relationships/chart" Target="../charts/chart75.xml"/><Relationship Id="rId2" Type="http://schemas.openxmlformats.org/officeDocument/2006/relationships/chart" Target="../charts/chart76.xml"/><Relationship Id="rId3" Type="http://schemas.openxmlformats.org/officeDocument/2006/relationships/chart" Target="../charts/chart77.xml"/><Relationship Id="rId4" Type="http://schemas.openxmlformats.org/officeDocument/2006/relationships/chart" Target="../charts/chart78.xml"/><Relationship Id="rId5" Type="http://schemas.openxmlformats.org/officeDocument/2006/relationships/chart" Target="../charts/chart79.xml"/><Relationship Id="rId6" Type="http://schemas.openxmlformats.org/officeDocument/2006/relationships/chart" Target="../charts/chart80.xml"/><Relationship Id="rId7" Type="http://schemas.openxmlformats.org/officeDocument/2006/relationships/chart" Target="../charts/chart81.xml"/><Relationship Id="rId8" Type="http://schemas.openxmlformats.org/officeDocument/2006/relationships/chart" Target="../charts/chart82.xml"/></Relationships>
</file>

<file path=xl/drawings/_rels/drawing2.xml.rels><?xml version="1.0" encoding="UTF-8" standalone="yes"?>
<Relationships xmlns="http://schemas.openxmlformats.org/package/2006/relationships"><Relationship Id="rId11" Type="http://schemas.openxmlformats.org/officeDocument/2006/relationships/chart" Target="../charts/chart11.xml"/><Relationship Id="rId12" Type="http://schemas.openxmlformats.org/officeDocument/2006/relationships/chart" Target="../charts/chart12.xml"/><Relationship Id="rId13" Type="http://schemas.openxmlformats.org/officeDocument/2006/relationships/chart" Target="../charts/chart13.xml"/><Relationship Id="rId14" Type="http://schemas.openxmlformats.org/officeDocument/2006/relationships/chart" Target="../charts/chart14.xml"/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chart" Target="../charts/chart3.xml"/><Relationship Id="rId4" Type="http://schemas.openxmlformats.org/officeDocument/2006/relationships/chart" Target="../charts/chart4.xml"/><Relationship Id="rId5" Type="http://schemas.openxmlformats.org/officeDocument/2006/relationships/chart" Target="../charts/chart5.xml"/><Relationship Id="rId6" Type="http://schemas.openxmlformats.org/officeDocument/2006/relationships/chart" Target="../charts/chart6.xml"/><Relationship Id="rId7" Type="http://schemas.openxmlformats.org/officeDocument/2006/relationships/chart" Target="../charts/chart7.xml"/><Relationship Id="rId8" Type="http://schemas.openxmlformats.org/officeDocument/2006/relationships/chart" Target="../charts/chart8.xml"/><Relationship Id="rId9" Type="http://schemas.openxmlformats.org/officeDocument/2006/relationships/chart" Target="../charts/chart9.xml"/><Relationship Id="rId10" Type="http://schemas.openxmlformats.org/officeDocument/2006/relationships/chart" Target="../charts/chart10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4" Type="http://schemas.openxmlformats.org/officeDocument/2006/relationships/chart" Target="../charts/chart18.xml"/><Relationship Id="rId5" Type="http://schemas.openxmlformats.org/officeDocument/2006/relationships/chart" Target="../charts/chart19.xml"/><Relationship Id="rId6" Type="http://schemas.openxmlformats.org/officeDocument/2006/relationships/chart" Target="../charts/chart20.xml"/><Relationship Id="rId7" Type="http://schemas.openxmlformats.org/officeDocument/2006/relationships/chart" Target="../charts/chart21.xml"/><Relationship Id="rId8" Type="http://schemas.openxmlformats.org/officeDocument/2006/relationships/chart" Target="../charts/chart22.xml"/><Relationship Id="rId9" Type="http://schemas.openxmlformats.org/officeDocument/2006/relationships/chart" Target="../charts/chart23.xml"/><Relationship Id="rId10" Type="http://schemas.openxmlformats.org/officeDocument/2006/relationships/chart" Target="../charts/chart24.xml"/><Relationship Id="rId1" Type="http://schemas.openxmlformats.org/officeDocument/2006/relationships/chart" Target="../charts/chart15.xml"/><Relationship Id="rId2" Type="http://schemas.openxmlformats.org/officeDocument/2006/relationships/chart" Target="../charts/chart16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Relationship Id="rId2" Type="http://schemas.openxmlformats.org/officeDocument/2006/relationships/chart" Target="../charts/chart2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4" Type="http://schemas.openxmlformats.org/officeDocument/2006/relationships/chart" Target="../charts/chart30.xml"/><Relationship Id="rId5" Type="http://schemas.openxmlformats.org/officeDocument/2006/relationships/chart" Target="../charts/chart31.xml"/><Relationship Id="rId6" Type="http://schemas.openxmlformats.org/officeDocument/2006/relationships/chart" Target="../charts/chart32.xml"/><Relationship Id="rId7" Type="http://schemas.openxmlformats.org/officeDocument/2006/relationships/chart" Target="../charts/chart33.xml"/><Relationship Id="rId8" Type="http://schemas.openxmlformats.org/officeDocument/2006/relationships/chart" Target="../charts/chart34.xml"/><Relationship Id="rId1" Type="http://schemas.openxmlformats.org/officeDocument/2006/relationships/chart" Target="../charts/chart27.xml"/><Relationship Id="rId2" Type="http://schemas.openxmlformats.org/officeDocument/2006/relationships/chart" Target="../charts/chart28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4" Type="http://schemas.openxmlformats.org/officeDocument/2006/relationships/chart" Target="../charts/chart38.xml"/><Relationship Id="rId1" Type="http://schemas.openxmlformats.org/officeDocument/2006/relationships/chart" Target="../charts/chart35.xml"/><Relationship Id="rId2" Type="http://schemas.openxmlformats.org/officeDocument/2006/relationships/chart" Target="../charts/chart36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4" Type="http://schemas.openxmlformats.org/officeDocument/2006/relationships/chart" Target="../charts/chart42.xml"/><Relationship Id="rId5" Type="http://schemas.openxmlformats.org/officeDocument/2006/relationships/chart" Target="../charts/chart43.xml"/><Relationship Id="rId1" Type="http://schemas.openxmlformats.org/officeDocument/2006/relationships/chart" Target="../charts/chart39.xml"/><Relationship Id="rId2" Type="http://schemas.openxmlformats.org/officeDocument/2006/relationships/chart" Target="../charts/chart40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6.xml"/><Relationship Id="rId4" Type="http://schemas.openxmlformats.org/officeDocument/2006/relationships/chart" Target="../charts/chart47.xml"/><Relationship Id="rId5" Type="http://schemas.openxmlformats.org/officeDocument/2006/relationships/chart" Target="../charts/chart48.xml"/><Relationship Id="rId6" Type="http://schemas.openxmlformats.org/officeDocument/2006/relationships/chart" Target="../charts/chart49.xml"/><Relationship Id="rId7" Type="http://schemas.openxmlformats.org/officeDocument/2006/relationships/chart" Target="../charts/chart50.xml"/><Relationship Id="rId8" Type="http://schemas.openxmlformats.org/officeDocument/2006/relationships/chart" Target="../charts/chart51.xml"/><Relationship Id="rId9" Type="http://schemas.openxmlformats.org/officeDocument/2006/relationships/chart" Target="../charts/chart52.xml"/><Relationship Id="rId1" Type="http://schemas.openxmlformats.org/officeDocument/2006/relationships/chart" Target="../charts/chart44.xml"/><Relationship Id="rId2" Type="http://schemas.openxmlformats.org/officeDocument/2006/relationships/chart" Target="../charts/chart45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5.xml"/><Relationship Id="rId4" Type="http://schemas.openxmlformats.org/officeDocument/2006/relationships/chart" Target="../charts/chart56.xml"/><Relationship Id="rId5" Type="http://schemas.openxmlformats.org/officeDocument/2006/relationships/chart" Target="../charts/chart57.xml"/><Relationship Id="rId6" Type="http://schemas.openxmlformats.org/officeDocument/2006/relationships/chart" Target="../charts/chart58.xml"/><Relationship Id="rId7" Type="http://schemas.openxmlformats.org/officeDocument/2006/relationships/chart" Target="../charts/chart59.xml"/><Relationship Id="rId8" Type="http://schemas.openxmlformats.org/officeDocument/2006/relationships/chart" Target="../charts/chart60.xml"/><Relationship Id="rId9" Type="http://schemas.openxmlformats.org/officeDocument/2006/relationships/chart" Target="../charts/chart61.xml"/><Relationship Id="rId1" Type="http://schemas.openxmlformats.org/officeDocument/2006/relationships/chart" Target="../charts/chart53.xml"/><Relationship Id="rId2" Type="http://schemas.openxmlformats.org/officeDocument/2006/relationships/chart" Target="../charts/chart5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4086224</xdr:colOff>
      <xdr:row>2</xdr:row>
      <xdr:rowOff>9524</xdr:rowOff>
    </xdr:from>
    <xdr:to>
      <xdr:col>5</xdr:col>
      <xdr:colOff>1181099</xdr:colOff>
      <xdr:row>20</xdr:row>
      <xdr:rowOff>15439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D739B00-702A-49F1-8420-DDD3038C61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4920" t="28941" r="68430" b="53112"/>
        <a:stretch/>
      </xdr:blipFill>
      <xdr:spPr>
        <a:xfrm>
          <a:off x="6629399" y="781049"/>
          <a:ext cx="2714625" cy="412071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</xdr:row>
      <xdr:rowOff>0</xdr:rowOff>
    </xdr:from>
    <xdr:to>
      <xdr:col>5</xdr:col>
      <xdr:colOff>1181101</xdr:colOff>
      <xdr:row>20</xdr:row>
      <xdr:rowOff>9525</xdr:rowOff>
    </xdr:to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xmlns="" id="{D208ABA6-FCC6-4BF5-9FD7-9D2374B2FACB}"/>
            </a:ext>
          </a:extLst>
        </xdr:cNvPr>
        <xdr:cNvSpPr/>
      </xdr:nvSpPr>
      <xdr:spPr>
        <a:xfrm>
          <a:off x="619125" y="771525"/>
          <a:ext cx="7534276" cy="4124325"/>
        </a:xfrm>
        <a:prstGeom prst="rect">
          <a:avLst/>
        </a:prstGeom>
        <a:noFill/>
        <a:ln w="28575">
          <a:solidFill>
            <a:srgbClr val="33669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157162</xdr:colOff>
      <xdr:row>3</xdr:row>
      <xdr:rowOff>190500</xdr:rowOff>
    </xdr:from>
    <xdr:to>
      <xdr:col>25</xdr:col>
      <xdr:colOff>719137</xdr:colOff>
      <xdr:row>16</xdr:row>
      <xdr:rowOff>142875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C43879BD-9493-4951-F72B-7BF5505A550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128587</xdr:colOff>
      <xdr:row>21</xdr:row>
      <xdr:rowOff>190500</xdr:rowOff>
    </xdr:from>
    <xdr:to>
      <xdr:col>25</xdr:col>
      <xdr:colOff>690562</xdr:colOff>
      <xdr:row>34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3DB2D4EA-FA74-2A00-2C9F-530890602AA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157162</xdr:colOff>
      <xdr:row>39</xdr:row>
      <xdr:rowOff>190500</xdr:rowOff>
    </xdr:from>
    <xdr:to>
      <xdr:col>25</xdr:col>
      <xdr:colOff>719137</xdr:colOff>
      <xdr:row>52</xdr:row>
      <xdr:rowOff>142875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xmlns="" id="{D49FB679-C320-4977-3D05-089569C3B44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157162</xdr:colOff>
      <xdr:row>57</xdr:row>
      <xdr:rowOff>180975</xdr:rowOff>
    </xdr:from>
    <xdr:to>
      <xdr:col>25</xdr:col>
      <xdr:colOff>719137</xdr:colOff>
      <xdr:row>70</xdr:row>
      <xdr:rowOff>133350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xmlns="" id="{CAF79D4F-3933-14A7-6E43-00427449CBF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166687</xdr:colOff>
      <xdr:row>3</xdr:row>
      <xdr:rowOff>180975</xdr:rowOff>
    </xdr:from>
    <xdr:to>
      <xdr:col>26</xdr:col>
      <xdr:colOff>228600</xdr:colOff>
      <xdr:row>16</xdr:row>
      <xdr:rowOff>133350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C59190C3-CB04-4D5C-07BB-C856CFD5B3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138112</xdr:colOff>
      <xdr:row>22</xdr:row>
      <xdr:rowOff>0</xdr:rowOff>
    </xdr:from>
    <xdr:to>
      <xdr:col>26</xdr:col>
      <xdr:colOff>200025</xdr:colOff>
      <xdr:row>34</xdr:row>
      <xdr:rowOff>152400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xmlns="" id="{78450EC8-44C0-5D51-E6E1-0C55DA3947F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147637</xdr:colOff>
      <xdr:row>39</xdr:row>
      <xdr:rowOff>180975</xdr:rowOff>
    </xdr:from>
    <xdr:to>
      <xdr:col>26</xdr:col>
      <xdr:colOff>209550</xdr:colOff>
      <xdr:row>52</xdr:row>
      <xdr:rowOff>133350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xmlns="" id="{074CEDC4-9F8B-CFBC-33E7-3FE86413D8F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157162</xdr:colOff>
      <xdr:row>56</xdr:row>
      <xdr:rowOff>180975</xdr:rowOff>
    </xdr:from>
    <xdr:to>
      <xdr:col>26</xdr:col>
      <xdr:colOff>219075</xdr:colOff>
      <xdr:row>69</xdr:row>
      <xdr:rowOff>133350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xmlns="" id="{89752A6D-B983-09F9-2703-FD6A7DB0E14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</xdr:col>
      <xdr:colOff>138112</xdr:colOff>
      <xdr:row>74</xdr:row>
      <xdr:rowOff>190500</xdr:rowOff>
    </xdr:from>
    <xdr:to>
      <xdr:col>26</xdr:col>
      <xdr:colOff>200025</xdr:colOff>
      <xdr:row>87</xdr:row>
      <xdr:rowOff>142875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xmlns="" id="{FF413044-B08F-9DA9-4CC5-A0FC06E4E2A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20</xdr:col>
      <xdr:colOff>128587</xdr:colOff>
      <xdr:row>93</xdr:row>
      <xdr:rowOff>0</xdr:rowOff>
    </xdr:from>
    <xdr:to>
      <xdr:col>26</xdr:col>
      <xdr:colOff>190500</xdr:colOff>
      <xdr:row>105</xdr:row>
      <xdr:rowOff>152400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xmlns="" id="{48FD58E0-66D1-2FD2-D748-FAFBCE5BAA2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20</xdr:col>
      <xdr:colOff>138112</xdr:colOff>
      <xdr:row>109</xdr:row>
      <xdr:rowOff>190500</xdr:rowOff>
    </xdr:from>
    <xdr:to>
      <xdr:col>26</xdr:col>
      <xdr:colOff>200025</xdr:colOff>
      <xdr:row>122</xdr:row>
      <xdr:rowOff>142875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xmlns="" id="{851084AB-FB84-A71C-CF13-83CFB8CEB2D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20</xdr:col>
      <xdr:colOff>128587</xdr:colOff>
      <xdr:row>128</xdr:row>
      <xdr:rowOff>0</xdr:rowOff>
    </xdr:from>
    <xdr:to>
      <xdr:col>26</xdr:col>
      <xdr:colOff>190500</xdr:colOff>
      <xdr:row>140</xdr:row>
      <xdr:rowOff>152400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xmlns="" id="{916061E7-B2D7-42CA-7F24-651611839CD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20</xdr:col>
      <xdr:colOff>128587</xdr:colOff>
      <xdr:row>146</xdr:row>
      <xdr:rowOff>0</xdr:rowOff>
    </xdr:from>
    <xdr:to>
      <xdr:col>26</xdr:col>
      <xdr:colOff>190500</xdr:colOff>
      <xdr:row>158</xdr:row>
      <xdr:rowOff>152400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xmlns="" id="{91ACD579-9BB2-F9C3-138B-0E9973541AC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157161</xdr:colOff>
      <xdr:row>3</xdr:row>
      <xdr:rowOff>180975</xdr:rowOff>
    </xdr:from>
    <xdr:to>
      <xdr:col>26</xdr:col>
      <xdr:colOff>495299</xdr:colOff>
      <xdr:row>16</xdr:row>
      <xdr:rowOff>133350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C7B1E165-9003-F849-52F8-2D476477376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128586</xdr:colOff>
      <xdr:row>22</xdr:row>
      <xdr:rowOff>0</xdr:rowOff>
    </xdr:from>
    <xdr:to>
      <xdr:col>26</xdr:col>
      <xdr:colOff>466724</xdr:colOff>
      <xdr:row>34</xdr:row>
      <xdr:rowOff>152400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DA532455-7059-1553-1274-4297B50D60C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109536</xdr:colOff>
      <xdr:row>39</xdr:row>
      <xdr:rowOff>180975</xdr:rowOff>
    </xdr:from>
    <xdr:to>
      <xdr:col>26</xdr:col>
      <xdr:colOff>447674</xdr:colOff>
      <xdr:row>52</xdr:row>
      <xdr:rowOff>133350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xmlns="" id="{9DE3BE37-7628-6DC2-95C8-8886358CE67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128586</xdr:colOff>
      <xdr:row>57</xdr:row>
      <xdr:rowOff>190500</xdr:rowOff>
    </xdr:from>
    <xdr:to>
      <xdr:col>26</xdr:col>
      <xdr:colOff>466724</xdr:colOff>
      <xdr:row>70</xdr:row>
      <xdr:rowOff>142875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xmlns="" id="{AECB8055-C0B1-7A7D-138C-35E7F003373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</xdr:col>
      <xdr:colOff>109536</xdr:colOff>
      <xdr:row>75</xdr:row>
      <xdr:rowOff>190500</xdr:rowOff>
    </xdr:from>
    <xdr:to>
      <xdr:col>26</xdr:col>
      <xdr:colOff>447674</xdr:colOff>
      <xdr:row>88</xdr:row>
      <xdr:rowOff>142875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xmlns="" id="{611448F0-C1CE-EBBC-4E9C-ADD4E4678BF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20</xdr:col>
      <xdr:colOff>119061</xdr:colOff>
      <xdr:row>93</xdr:row>
      <xdr:rowOff>190500</xdr:rowOff>
    </xdr:from>
    <xdr:to>
      <xdr:col>26</xdr:col>
      <xdr:colOff>457199</xdr:colOff>
      <xdr:row>106</xdr:row>
      <xdr:rowOff>142875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xmlns="" id="{7D90D042-1C71-5F02-896E-D5D11EF395F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20</xdr:col>
      <xdr:colOff>119061</xdr:colOff>
      <xdr:row>112</xdr:row>
      <xdr:rowOff>9525</xdr:rowOff>
    </xdr:from>
    <xdr:to>
      <xdr:col>26</xdr:col>
      <xdr:colOff>457199</xdr:colOff>
      <xdr:row>124</xdr:row>
      <xdr:rowOff>161925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xmlns="" id="{1FA7BAFD-9725-7FD4-08E6-A5C76C9B627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20</xdr:col>
      <xdr:colOff>147636</xdr:colOff>
      <xdr:row>130</xdr:row>
      <xdr:rowOff>0</xdr:rowOff>
    </xdr:from>
    <xdr:to>
      <xdr:col>26</xdr:col>
      <xdr:colOff>485774</xdr:colOff>
      <xdr:row>142</xdr:row>
      <xdr:rowOff>152400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xmlns="" id="{A70808DA-4E20-C4BF-3950-9F5E9022974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20</xdr:col>
      <xdr:colOff>138111</xdr:colOff>
      <xdr:row>148</xdr:row>
      <xdr:rowOff>19050</xdr:rowOff>
    </xdr:from>
    <xdr:to>
      <xdr:col>26</xdr:col>
      <xdr:colOff>476249</xdr:colOff>
      <xdr:row>160</xdr:row>
      <xdr:rowOff>171450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xmlns="" id="{8E2B5A42-D3D8-77FE-CDAC-2B9AE932CBD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20</xdr:col>
      <xdr:colOff>128586</xdr:colOff>
      <xdr:row>164</xdr:row>
      <xdr:rowOff>180975</xdr:rowOff>
    </xdr:from>
    <xdr:to>
      <xdr:col>26</xdr:col>
      <xdr:colOff>466724</xdr:colOff>
      <xdr:row>177</xdr:row>
      <xdr:rowOff>133350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xmlns="" id="{C339D7EA-5818-07ED-F327-582DE9577D4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20</xdr:col>
      <xdr:colOff>138111</xdr:colOff>
      <xdr:row>182</xdr:row>
      <xdr:rowOff>190500</xdr:rowOff>
    </xdr:from>
    <xdr:to>
      <xdr:col>26</xdr:col>
      <xdr:colOff>476249</xdr:colOff>
      <xdr:row>195</xdr:row>
      <xdr:rowOff>142875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xmlns="" id="{587B3BA3-845E-B1F1-958E-B02BA99124F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20</xdr:col>
      <xdr:colOff>176211</xdr:colOff>
      <xdr:row>200</xdr:row>
      <xdr:rowOff>190500</xdr:rowOff>
    </xdr:from>
    <xdr:to>
      <xdr:col>26</xdr:col>
      <xdr:colOff>514349</xdr:colOff>
      <xdr:row>213</xdr:row>
      <xdr:rowOff>142875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xmlns="" id="{3467170E-8071-BF73-71F2-509950AF13E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20</xdr:col>
      <xdr:colOff>128586</xdr:colOff>
      <xdr:row>218</xdr:row>
      <xdr:rowOff>190500</xdr:rowOff>
    </xdr:from>
    <xdr:to>
      <xdr:col>26</xdr:col>
      <xdr:colOff>466724</xdr:colOff>
      <xdr:row>231</xdr:row>
      <xdr:rowOff>142875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xmlns="" id="{4755CC4C-524F-1CAB-B76C-B0906211C57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20</xdr:col>
      <xdr:colOff>119061</xdr:colOff>
      <xdr:row>237</xdr:row>
      <xdr:rowOff>0</xdr:rowOff>
    </xdr:from>
    <xdr:to>
      <xdr:col>26</xdr:col>
      <xdr:colOff>457199</xdr:colOff>
      <xdr:row>249</xdr:row>
      <xdr:rowOff>152400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xmlns="" id="{370CB36C-A598-FDA8-EB57-8E4EAAE287A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20</xdr:col>
      <xdr:colOff>128586</xdr:colOff>
      <xdr:row>254</xdr:row>
      <xdr:rowOff>180975</xdr:rowOff>
    </xdr:from>
    <xdr:to>
      <xdr:col>26</xdr:col>
      <xdr:colOff>466724</xdr:colOff>
      <xdr:row>267</xdr:row>
      <xdr:rowOff>133350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xmlns="" id="{65DC54EB-2C3A-1473-EA73-4700F3CF569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20</xdr:col>
      <xdr:colOff>128586</xdr:colOff>
      <xdr:row>272</xdr:row>
      <xdr:rowOff>190500</xdr:rowOff>
    </xdr:from>
    <xdr:to>
      <xdr:col>26</xdr:col>
      <xdr:colOff>466724</xdr:colOff>
      <xdr:row>285</xdr:row>
      <xdr:rowOff>142875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xmlns="" id="{4E0D5DDB-B50E-B958-8FB6-BA6147145C3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20</xdr:col>
      <xdr:colOff>147636</xdr:colOff>
      <xdr:row>290</xdr:row>
      <xdr:rowOff>180975</xdr:rowOff>
    </xdr:from>
    <xdr:to>
      <xdr:col>26</xdr:col>
      <xdr:colOff>485774</xdr:colOff>
      <xdr:row>303</xdr:row>
      <xdr:rowOff>133350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xmlns="" id="{39BF0F50-9ED0-6C92-C1BA-5D92C513283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20</xdr:col>
      <xdr:colOff>138111</xdr:colOff>
      <xdr:row>309</xdr:row>
      <xdr:rowOff>0</xdr:rowOff>
    </xdr:from>
    <xdr:to>
      <xdr:col>26</xdr:col>
      <xdr:colOff>476249</xdr:colOff>
      <xdr:row>321</xdr:row>
      <xdr:rowOff>152400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xmlns="" id="{2C1527DC-CB98-B7CD-B2CE-310D59543DE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20</xdr:col>
      <xdr:colOff>100011</xdr:colOff>
      <xdr:row>325</xdr:row>
      <xdr:rowOff>180975</xdr:rowOff>
    </xdr:from>
    <xdr:to>
      <xdr:col>26</xdr:col>
      <xdr:colOff>438149</xdr:colOff>
      <xdr:row>338</xdr:row>
      <xdr:rowOff>133350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xmlns="" id="{46477211-60E2-09B1-6048-3FD50D367B0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20</xdr:col>
      <xdr:colOff>119061</xdr:colOff>
      <xdr:row>344</xdr:row>
      <xdr:rowOff>9525</xdr:rowOff>
    </xdr:from>
    <xdr:to>
      <xdr:col>26</xdr:col>
      <xdr:colOff>457199</xdr:colOff>
      <xdr:row>356</xdr:row>
      <xdr:rowOff>161925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xmlns="" id="{26CF500B-0D28-C67B-9DF7-77C7F8DC998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20</xdr:col>
      <xdr:colOff>128586</xdr:colOff>
      <xdr:row>362</xdr:row>
      <xdr:rowOff>9525</xdr:rowOff>
    </xdr:from>
    <xdr:to>
      <xdr:col>26</xdr:col>
      <xdr:colOff>466724</xdr:colOff>
      <xdr:row>374</xdr:row>
      <xdr:rowOff>161925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xmlns="" id="{2A11FB56-13FB-8536-4651-4B3CF993DDB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20</xdr:col>
      <xdr:colOff>100011</xdr:colOff>
      <xdr:row>380</xdr:row>
      <xdr:rowOff>0</xdr:rowOff>
    </xdr:from>
    <xdr:to>
      <xdr:col>26</xdr:col>
      <xdr:colOff>438149</xdr:colOff>
      <xdr:row>392</xdr:row>
      <xdr:rowOff>152400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xmlns="" id="{5537CC86-6F27-17F5-BFA8-F2AF455F634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20</xdr:col>
      <xdr:colOff>109536</xdr:colOff>
      <xdr:row>398</xdr:row>
      <xdr:rowOff>0</xdr:rowOff>
    </xdr:from>
    <xdr:to>
      <xdr:col>26</xdr:col>
      <xdr:colOff>447674</xdr:colOff>
      <xdr:row>410</xdr:row>
      <xdr:rowOff>152400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xmlns="" id="{66C28D18-6CCA-26CD-C2DF-1E7C061143F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20</xdr:col>
      <xdr:colOff>119061</xdr:colOff>
      <xdr:row>415</xdr:row>
      <xdr:rowOff>171450</xdr:rowOff>
    </xdr:from>
    <xdr:to>
      <xdr:col>26</xdr:col>
      <xdr:colOff>457199</xdr:colOff>
      <xdr:row>428</xdr:row>
      <xdr:rowOff>123825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xmlns="" id="{F97C45FA-678B-8EDF-DC36-B3EB9A87B53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20</xdr:col>
      <xdr:colOff>119061</xdr:colOff>
      <xdr:row>433</xdr:row>
      <xdr:rowOff>190500</xdr:rowOff>
    </xdr:from>
    <xdr:to>
      <xdr:col>26</xdr:col>
      <xdr:colOff>457199</xdr:colOff>
      <xdr:row>446</xdr:row>
      <xdr:rowOff>142875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xmlns="" id="{35E964E9-41CF-D06F-F77D-829B8F92562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20</xdr:col>
      <xdr:colOff>128586</xdr:colOff>
      <xdr:row>452</xdr:row>
      <xdr:rowOff>0</xdr:rowOff>
    </xdr:from>
    <xdr:to>
      <xdr:col>26</xdr:col>
      <xdr:colOff>466724</xdr:colOff>
      <xdr:row>464</xdr:row>
      <xdr:rowOff>152400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xmlns="" id="{B4BF52F3-009D-2609-FE37-7032A22CEA7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20</xdr:col>
      <xdr:colOff>147636</xdr:colOff>
      <xdr:row>470</xdr:row>
      <xdr:rowOff>0</xdr:rowOff>
    </xdr:from>
    <xdr:to>
      <xdr:col>26</xdr:col>
      <xdr:colOff>485774</xdr:colOff>
      <xdr:row>482</xdr:row>
      <xdr:rowOff>152400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xmlns="" id="{87EF44B8-D199-E246-3FCD-5AA50E2E7DF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</xdr:row>
      <xdr:rowOff>0</xdr:rowOff>
    </xdr:from>
    <xdr:to>
      <xdr:col>12</xdr:col>
      <xdr:colOff>638175</xdr:colOff>
      <xdr:row>18</xdr:row>
      <xdr:rowOff>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xmlns="" id="{2DF7741F-1DD4-47D3-9303-49EA09F0CF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104775</xdr:colOff>
      <xdr:row>19</xdr:row>
      <xdr:rowOff>9525</xdr:rowOff>
    </xdr:from>
    <xdr:to>
      <xdr:col>6</xdr:col>
      <xdr:colOff>647700</xdr:colOff>
      <xdr:row>33</xdr:row>
      <xdr:rowOff>0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xmlns="" id="{45A25E93-8F96-46DB-99E0-7A6C87BD6E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33</xdr:row>
      <xdr:rowOff>66675</xdr:rowOff>
    </xdr:from>
    <xdr:to>
      <xdr:col>6</xdr:col>
      <xdr:colOff>647700</xdr:colOff>
      <xdr:row>47</xdr:row>
      <xdr:rowOff>152400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xmlns="" id="{FDEB4906-2D36-45EE-92D6-FE4EF1B108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9525</xdr:colOff>
      <xdr:row>49</xdr:row>
      <xdr:rowOff>0</xdr:rowOff>
    </xdr:from>
    <xdr:to>
      <xdr:col>6</xdr:col>
      <xdr:colOff>647701</xdr:colOff>
      <xdr:row>62</xdr:row>
      <xdr:rowOff>152400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xmlns="" id="{06B3EB0F-8E97-49D9-87A1-09A65CCCC8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63</xdr:row>
      <xdr:rowOff>85725</xdr:rowOff>
    </xdr:from>
    <xdr:to>
      <xdr:col>6</xdr:col>
      <xdr:colOff>638175</xdr:colOff>
      <xdr:row>77</xdr:row>
      <xdr:rowOff>152399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xmlns="" id="{85867D5F-4E6D-4744-BF96-FF71ABCBE1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79</xdr:row>
      <xdr:rowOff>0</xdr:rowOff>
    </xdr:from>
    <xdr:to>
      <xdr:col>12</xdr:col>
      <xdr:colOff>657225</xdr:colOff>
      <xdr:row>92</xdr:row>
      <xdr:rowOff>14288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xmlns="" id="{A45C6CC4-F953-4AC1-B5A7-F0D1DBDD3C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9525</xdr:colOff>
      <xdr:row>93</xdr:row>
      <xdr:rowOff>0</xdr:rowOff>
    </xdr:from>
    <xdr:to>
      <xdr:col>12</xdr:col>
      <xdr:colOff>666750</xdr:colOff>
      <xdr:row>106</xdr:row>
      <xdr:rowOff>15450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xmlns="" id="{8A597BD2-E655-4C79-9893-1CA3D0AD10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106</xdr:row>
      <xdr:rowOff>85725</xdr:rowOff>
    </xdr:from>
    <xdr:to>
      <xdr:col>12</xdr:col>
      <xdr:colOff>657225</xdr:colOff>
      <xdr:row>120</xdr:row>
      <xdr:rowOff>4763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xmlns="" id="{CE7A18D3-0F11-4B65-9FBD-EC4256881D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121</xdr:row>
      <xdr:rowOff>0</xdr:rowOff>
    </xdr:from>
    <xdr:to>
      <xdr:col>12</xdr:col>
      <xdr:colOff>657225</xdr:colOff>
      <xdr:row>134</xdr:row>
      <xdr:rowOff>14288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xmlns="" id="{70E37E70-36D9-4DFF-8D3B-74B99A0159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134</xdr:row>
      <xdr:rowOff>85725</xdr:rowOff>
    </xdr:from>
    <xdr:to>
      <xdr:col>12</xdr:col>
      <xdr:colOff>657225</xdr:colOff>
      <xdr:row>148</xdr:row>
      <xdr:rowOff>4763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xmlns="" id="{63860402-DD9F-49E8-BDB7-EBB677C65E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148</xdr:row>
      <xdr:rowOff>85725</xdr:rowOff>
    </xdr:from>
    <xdr:to>
      <xdr:col>12</xdr:col>
      <xdr:colOff>657225</xdr:colOff>
      <xdr:row>162</xdr:row>
      <xdr:rowOff>4763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xmlns="" id="{8CB5C488-E617-408E-B2CA-EEFB81B8D4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162</xdr:row>
      <xdr:rowOff>85725</xdr:rowOff>
    </xdr:from>
    <xdr:to>
      <xdr:col>12</xdr:col>
      <xdr:colOff>657225</xdr:colOff>
      <xdr:row>176</xdr:row>
      <xdr:rowOff>4763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xmlns="" id="{D665685F-8DC2-4BCA-9C1B-8BF001E8D8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95250</xdr:colOff>
      <xdr:row>176</xdr:row>
      <xdr:rowOff>76200</xdr:rowOff>
    </xdr:from>
    <xdr:to>
      <xdr:col>8</xdr:col>
      <xdr:colOff>666750</xdr:colOff>
      <xdr:row>190</xdr:row>
      <xdr:rowOff>158325</xdr:rowOff>
    </xdr:to>
    <xdr:graphicFrame macro="">
      <xdr:nvGraphicFramePr>
        <xdr:cNvPr id="38" name="Gráfico 37">
          <a:extLst>
            <a:ext uri="{FF2B5EF4-FFF2-40B4-BE49-F238E27FC236}">
              <a16:creationId xmlns:a16="http://schemas.microsoft.com/office/drawing/2014/main" xmlns="" id="{79CE0207-205E-4FF2-9FE5-7971F75230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9</xdr:col>
      <xdr:colOff>9525</xdr:colOff>
      <xdr:row>176</xdr:row>
      <xdr:rowOff>85725</xdr:rowOff>
    </xdr:from>
    <xdr:to>
      <xdr:col>16</xdr:col>
      <xdr:colOff>707700</xdr:colOff>
      <xdr:row>191</xdr:row>
      <xdr:rowOff>5925</xdr:rowOff>
    </xdr:to>
    <xdr:graphicFrame macro="">
      <xdr:nvGraphicFramePr>
        <xdr:cNvPr id="40" name="Gráfico 39">
          <a:extLst>
            <a:ext uri="{FF2B5EF4-FFF2-40B4-BE49-F238E27FC236}">
              <a16:creationId xmlns:a16="http://schemas.microsoft.com/office/drawing/2014/main" xmlns="" id="{3F3C815E-FF28-4492-A988-81B1821095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77</xdr:row>
      <xdr:rowOff>66674</xdr:rowOff>
    </xdr:from>
    <xdr:to>
      <xdr:col>9</xdr:col>
      <xdr:colOff>647700</xdr:colOff>
      <xdr:row>91</xdr:row>
      <xdr:rowOff>161924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xmlns="" id="{E2ADC1C4-B54B-4782-A2F0-F2D2ED0A2A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85725</xdr:colOff>
      <xdr:row>93</xdr:row>
      <xdr:rowOff>0</xdr:rowOff>
    </xdr:from>
    <xdr:to>
      <xdr:col>9</xdr:col>
      <xdr:colOff>628650</xdr:colOff>
      <xdr:row>107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xmlns="" id="{D3B7751B-70E9-4A9B-BE99-114364BE6D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85725</xdr:colOff>
      <xdr:row>108</xdr:row>
      <xdr:rowOff>0</xdr:rowOff>
    </xdr:from>
    <xdr:to>
      <xdr:col>20</xdr:col>
      <xdr:colOff>9525</xdr:colOff>
      <xdr:row>122</xdr:row>
      <xdr:rowOff>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xmlns="" id="{BC292D3D-9DD0-47F3-ADD5-CF40385C41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138</xdr:row>
      <xdr:rowOff>0</xdr:rowOff>
    </xdr:from>
    <xdr:to>
      <xdr:col>20</xdr:col>
      <xdr:colOff>0</xdr:colOff>
      <xdr:row>150</xdr:row>
      <xdr:rowOff>0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xmlns="" id="{81FE422E-72B0-4656-A140-ED5393B870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19050</xdr:rowOff>
    </xdr:from>
    <xdr:to>
      <xdr:col>12</xdr:col>
      <xdr:colOff>628650</xdr:colOff>
      <xdr:row>47</xdr:row>
      <xdr:rowOff>9525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xmlns="" id="{350FADF8-76C1-4234-B29B-FFD968110E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48</xdr:row>
      <xdr:rowOff>0</xdr:rowOff>
    </xdr:from>
    <xdr:to>
      <xdr:col>12</xdr:col>
      <xdr:colOff>628650</xdr:colOff>
      <xdr:row>62</xdr:row>
      <xdr:rowOff>9525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xmlns="" id="{139B9C1E-277C-4061-9667-2B78F9456A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63</xdr:row>
      <xdr:rowOff>0</xdr:rowOff>
    </xdr:from>
    <xdr:to>
      <xdr:col>6</xdr:col>
      <xdr:colOff>628875</xdr:colOff>
      <xdr:row>76</xdr:row>
      <xdr:rowOff>152475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xmlns="" id="{5A4DB590-BD08-436F-9C01-370A0AA2E2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695325</xdr:colOff>
      <xdr:row>63</xdr:row>
      <xdr:rowOff>9525</xdr:rowOff>
    </xdr:from>
    <xdr:to>
      <xdr:col>12</xdr:col>
      <xdr:colOff>645825</xdr:colOff>
      <xdr:row>77</xdr:row>
      <xdr:rowOff>75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xmlns="" id="{238C26AD-98F4-4D77-A9F5-5685D41F42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9525</xdr:colOff>
      <xdr:row>4</xdr:row>
      <xdr:rowOff>66674</xdr:rowOff>
    </xdr:from>
    <xdr:to>
      <xdr:col>15</xdr:col>
      <xdr:colOff>628650</xdr:colOff>
      <xdr:row>18</xdr:row>
      <xdr:rowOff>9524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xmlns="" id="{69622945-2A0B-47C8-994F-26ACB2B09E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19</xdr:row>
      <xdr:rowOff>0</xdr:rowOff>
    </xdr:from>
    <xdr:to>
      <xdr:col>15</xdr:col>
      <xdr:colOff>619125</xdr:colOff>
      <xdr:row>32</xdr:row>
      <xdr:rowOff>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xmlns="" id="{0D7F6765-DE00-44F6-AD78-11A64F77E9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</xdr:row>
      <xdr:rowOff>0</xdr:rowOff>
    </xdr:from>
    <xdr:to>
      <xdr:col>12</xdr:col>
      <xdr:colOff>647700</xdr:colOff>
      <xdr:row>18</xdr:row>
      <xdr:rowOff>1050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xmlns="" id="{46C1ABBA-B036-4292-BC30-6097A05566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19</xdr:row>
      <xdr:rowOff>0</xdr:rowOff>
    </xdr:from>
    <xdr:to>
      <xdr:col>6</xdr:col>
      <xdr:colOff>690563</xdr:colOff>
      <xdr:row>32</xdr:row>
      <xdr:rowOff>152475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xmlns="" id="{DA85A5F7-9A09-44C4-A5FE-C39F69F230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65</xdr:row>
      <xdr:rowOff>0</xdr:rowOff>
    </xdr:from>
    <xdr:to>
      <xdr:col>4</xdr:col>
      <xdr:colOff>609825</xdr:colOff>
      <xdr:row>65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xmlns="" id="{60FCFA29-37F7-4C77-873A-EFB8487370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85725</xdr:colOff>
      <xdr:row>65</xdr:row>
      <xdr:rowOff>0</xdr:rowOff>
    </xdr:from>
    <xdr:to>
      <xdr:col>6</xdr:col>
      <xdr:colOff>647700</xdr:colOff>
      <xdr:row>65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xmlns="" id="{291BD74A-E6AA-4BE5-A1EE-4B190C40C3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85725</xdr:colOff>
      <xdr:row>65</xdr:row>
      <xdr:rowOff>0</xdr:rowOff>
    </xdr:from>
    <xdr:to>
      <xdr:col>6</xdr:col>
      <xdr:colOff>628650</xdr:colOff>
      <xdr:row>65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xmlns="" id="{C6A9E2D5-8CDC-44C5-89D3-9D84F05E27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85725</xdr:colOff>
      <xdr:row>65</xdr:row>
      <xdr:rowOff>0</xdr:rowOff>
    </xdr:from>
    <xdr:to>
      <xdr:col>16</xdr:col>
      <xdr:colOff>9525</xdr:colOff>
      <xdr:row>65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xmlns="" id="{1CE36561-30A1-4AEE-B912-E24E9A7828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104775</xdr:colOff>
      <xdr:row>4</xdr:row>
      <xdr:rowOff>57150</xdr:rowOff>
    </xdr:from>
    <xdr:to>
      <xdr:col>8</xdr:col>
      <xdr:colOff>619125</xdr:colOff>
      <xdr:row>19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xmlns="" id="{8622FF16-3DA3-4E36-8E98-A014E61C60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20</xdr:row>
      <xdr:rowOff>0</xdr:rowOff>
    </xdr:from>
    <xdr:to>
      <xdr:col>8</xdr:col>
      <xdr:colOff>628650</xdr:colOff>
      <xdr:row>33</xdr:row>
      <xdr:rowOff>152400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xmlns="" id="{2173FAAE-822B-4697-A135-5C204B474E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35</xdr:row>
      <xdr:rowOff>0</xdr:rowOff>
    </xdr:from>
    <xdr:to>
      <xdr:col>8</xdr:col>
      <xdr:colOff>638175</xdr:colOff>
      <xdr:row>49</xdr:row>
      <xdr:rowOff>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xmlns="" id="{8BC02CCF-6B73-4B2D-8169-E9BF7C00D6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50</xdr:row>
      <xdr:rowOff>0</xdr:rowOff>
    </xdr:from>
    <xdr:to>
      <xdr:col>8</xdr:col>
      <xdr:colOff>628649</xdr:colOff>
      <xdr:row>63</xdr:row>
      <xdr:rowOff>152400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xmlns="" id="{FB4434D4-5161-48F4-8007-3C32A4321D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247649</xdr:colOff>
      <xdr:row>4</xdr:row>
      <xdr:rowOff>0</xdr:rowOff>
    </xdr:from>
    <xdr:to>
      <xdr:col>27</xdr:col>
      <xdr:colOff>19049</xdr:colOff>
      <xdr:row>18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69761ACC-9210-607D-30EE-26D155C3C2B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228599</xdr:colOff>
      <xdr:row>21</xdr:row>
      <xdr:rowOff>161925</xdr:rowOff>
    </xdr:from>
    <xdr:to>
      <xdr:col>26</xdr:col>
      <xdr:colOff>761999</xdr:colOff>
      <xdr:row>36</xdr:row>
      <xdr:rowOff>133350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083E623E-7A71-6E52-4852-878B899B81F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209549</xdr:colOff>
      <xdr:row>39</xdr:row>
      <xdr:rowOff>152400</xdr:rowOff>
    </xdr:from>
    <xdr:to>
      <xdr:col>26</xdr:col>
      <xdr:colOff>742949</xdr:colOff>
      <xdr:row>54</xdr:row>
      <xdr:rowOff>123825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xmlns="" id="{E08B60A3-DD1C-0D46-7A46-943FDCA557E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171449</xdr:colOff>
      <xdr:row>58</xdr:row>
      <xdr:rowOff>0</xdr:rowOff>
    </xdr:from>
    <xdr:to>
      <xdr:col>26</xdr:col>
      <xdr:colOff>704849</xdr:colOff>
      <xdr:row>72</xdr:row>
      <xdr:rowOff>142875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xmlns="" id="{F5A7CB0F-9AF6-D3D4-1A80-AD3D4DD3B76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185736</xdr:colOff>
      <xdr:row>3</xdr:row>
      <xdr:rowOff>190500</xdr:rowOff>
    </xdr:from>
    <xdr:to>
      <xdr:col>26</xdr:col>
      <xdr:colOff>352424</xdr:colOff>
      <xdr:row>16</xdr:row>
      <xdr:rowOff>142875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CA596E74-CE0E-FB1E-15BF-5C454EDCE30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176211</xdr:colOff>
      <xdr:row>22</xdr:row>
      <xdr:rowOff>0</xdr:rowOff>
    </xdr:from>
    <xdr:to>
      <xdr:col>26</xdr:col>
      <xdr:colOff>342899</xdr:colOff>
      <xdr:row>34</xdr:row>
      <xdr:rowOff>152400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5B375691-57D4-A6CC-B8D2-BF42DF42B66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166686</xdr:colOff>
      <xdr:row>40</xdr:row>
      <xdr:rowOff>0</xdr:rowOff>
    </xdr:from>
    <xdr:to>
      <xdr:col>26</xdr:col>
      <xdr:colOff>333374</xdr:colOff>
      <xdr:row>52</xdr:row>
      <xdr:rowOff>152400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xmlns="" id="{E20AB371-B5E8-C570-D7A3-FD3D0645F45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157161</xdr:colOff>
      <xdr:row>58</xdr:row>
      <xdr:rowOff>0</xdr:rowOff>
    </xdr:from>
    <xdr:to>
      <xdr:col>26</xdr:col>
      <xdr:colOff>323849</xdr:colOff>
      <xdr:row>70</xdr:row>
      <xdr:rowOff>152400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xmlns="" id="{D3683AB3-F0FE-24FD-CA99-C3A10A5D8E6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</xdr:col>
      <xdr:colOff>176211</xdr:colOff>
      <xdr:row>75</xdr:row>
      <xdr:rowOff>190500</xdr:rowOff>
    </xdr:from>
    <xdr:to>
      <xdr:col>26</xdr:col>
      <xdr:colOff>342899</xdr:colOff>
      <xdr:row>88</xdr:row>
      <xdr:rowOff>142875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xmlns="" id="{B2AC8829-7B39-E221-9DB8-FA2F258529F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142875</xdr:colOff>
      <xdr:row>3</xdr:row>
      <xdr:rowOff>171450</xdr:rowOff>
    </xdr:from>
    <xdr:to>
      <xdr:col>26</xdr:col>
      <xdr:colOff>495300</xdr:colOff>
      <xdr:row>16</xdr:row>
      <xdr:rowOff>123825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420A0D29-B00C-A932-5D98-69E7078BED5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133349</xdr:colOff>
      <xdr:row>21</xdr:row>
      <xdr:rowOff>190500</xdr:rowOff>
    </xdr:from>
    <xdr:to>
      <xdr:col>26</xdr:col>
      <xdr:colOff>476249</xdr:colOff>
      <xdr:row>34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8493B703-A140-4362-981F-C88747C21BD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161924</xdr:colOff>
      <xdr:row>39</xdr:row>
      <xdr:rowOff>190500</xdr:rowOff>
    </xdr:from>
    <xdr:to>
      <xdr:col>26</xdr:col>
      <xdr:colOff>504824</xdr:colOff>
      <xdr:row>52</xdr:row>
      <xdr:rowOff>142875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xmlns="" id="{7B3347A5-3C10-9AAB-D776-1A28B05A8CA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152399</xdr:colOff>
      <xdr:row>57</xdr:row>
      <xdr:rowOff>190500</xdr:rowOff>
    </xdr:from>
    <xdr:to>
      <xdr:col>26</xdr:col>
      <xdr:colOff>495299</xdr:colOff>
      <xdr:row>70</xdr:row>
      <xdr:rowOff>142875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xmlns="" id="{FAB70C44-0206-DA4D-6CDD-5955B1D75E0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</xdr:col>
      <xdr:colOff>180976</xdr:colOff>
      <xdr:row>76</xdr:row>
      <xdr:rowOff>0</xdr:rowOff>
    </xdr:from>
    <xdr:to>
      <xdr:col>26</xdr:col>
      <xdr:colOff>533401</xdr:colOff>
      <xdr:row>88</xdr:row>
      <xdr:rowOff>152400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xmlns="" id="{4EB03C3C-D075-4828-9266-B28B7E3E2F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20</xdr:col>
      <xdr:colOff>171450</xdr:colOff>
      <xdr:row>94</xdr:row>
      <xdr:rowOff>19050</xdr:rowOff>
    </xdr:from>
    <xdr:to>
      <xdr:col>26</xdr:col>
      <xdr:colOff>514350</xdr:colOff>
      <xdr:row>106</xdr:row>
      <xdr:rowOff>171450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xmlns="" id="{C303440D-34DD-4EE3-BA3B-33CDAEBE89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20</xdr:col>
      <xdr:colOff>180975</xdr:colOff>
      <xdr:row>111</xdr:row>
      <xdr:rowOff>190500</xdr:rowOff>
    </xdr:from>
    <xdr:to>
      <xdr:col>26</xdr:col>
      <xdr:colOff>523875</xdr:colOff>
      <xdr:row>124</xdr:row>
      <xdr:rowOff>142875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xmlns="" id="{F4AB95A2-3400-40D4-9869-97F84E0587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20</xdr:col>
      <xdr:colOff>190500</xdr:colOff>
      <xdr:row>130</xdr:row>
      <xdr:rowOff>0</xdr:rowOff>
    </xdr:from>
    <xdr:to>
      <xdr:col>26</xdr:col>
      <xdr:colOff>533400</xdr:colOff>
      <xdr:row>142</xdr:row>
      <xdr:rowOff>152400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xmlns="" id="{849027FC-9C7B-4568-9722-E2D420903D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20</xdr:col>
      <xdr:colOff>161925</xdr:colOff>
      <xdr:row>147</xdr:row>
      <xdr:rowOff>180975</xdr:rowOff>
    </xdr:from>
    <xdr:to>
      <xdr:col>26</xdr:col>
      <xdr:colOff>504825</xdr:colOff>
      <xdr:row>160</xdr:row>
      <xdr:rowOff>133350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xmlns="" id="{5DEB8B2F-0314-71E4-B293-0C2E8464D0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161925</xdr:colOff>
      <xdr:row>3</xdr:row>
      <xdr:rowOff>171450</xdr:rowOff>
    </xdr:from>
    <xdr:to>
      <xdr:col>26</xdr:col>
      <xdr:colOff>419100</xdr:colOff>
      <xdr:row>16</xdr:row>
      <xdr:rowOff>123825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EC0BF537-4275-4A56-4AC9-68B8EF6A492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161925</xdr:colOff>
      <xdr:row>21</xdr:row>
      <xdr:rowOff>190500</xdr:rowOff>
    </xdr:from>
    <xdr:to>
      <xdr:col>26</xdr:col>
      <xdr:colOff>419100</xdr:colOff>
      <xdr:row>34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E2785C20-A299-1778-65D8-661D4DCD3B3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161925</xdr:colOff>
      <xdr:row>39</xdr:row>
      <xdr:rowOff>190500</xdr:rowOff>
    </xdr:from>
    <xdr:to>
      <xdr:col>26</xdr:col>
      <xdr:colOff>419100</xdr:colOff>
      <xdr:row>52</xdr:row>
      <xdr:rowOff>142875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xmlns="" id="{7A84212C-99EE-5658-8C14-1F1708EA13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133350</xdr:colOff>
      <xdr:row>58</xdr:row>
      <xdr:rowOff>0</xdr:rowOff>
    </xdr:from>
    <xdr:to>
      <xdr:col>26</xdr:col>
      <xdr:colOff>390525</xdr:colOff>
      <xdr:row>70</xdr:row>
      <xdr:rowOff>152400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xmlns="" id="{9E7919DF-E777-7630-30B5-D5AFCC8D666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</xdr:col>
      <xdr:colOff>133350</xdr:colOff>
      <xdr:row>76</xdr:row>
      <xdr:rowOff>0</xdr:rowOff>
    </xdr:from>
    <xdr:to>
      <xdr:col>26</xdr:col>
      <xdr:colOff>390525</xdr:colOff>
      <xdr:row>88</xdr:row>
      <xdr:rowOff>152400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xmlns="" id="{91CB66BF-5823-A1F4-DF0B-6B05D1B5C9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20</xdr:col>
      <xdr:colOff>123825</xdr:colOff>
      <xdr:row>94</xdr:row>
      <xdr:rowOff>0</xdr:rowOff>
    </xdr:from>
    <xdr:to>
      <xdr:col>26</xdr:col>
      <xdr:colOff>381000</xdr:colOff>
      <xdr:row>106</xdr:row>
      <xdr:rowOff>152400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xmlns="" id="{8B3CCFB9-AF3F-0407-CD0E-BECA6EE6A6F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20</xdr:col>
      <xdr:colOff>142875</xdr:colOff>
      <xdr:row>111</xdr:row>
      <xdr:rowOff>190500</xdr:rowOff>
    </xdr:from>
    <xdr:to>
      <xdr:col>26</xdr:col>
      <xdr:colOff>400050</xdr:colOff>
      <xdr:row>124</xdr:row>
      <xdr:rowOff>142875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xmlns="" id="{E27C25FB-9636-720F-EDAF-4C8E6D18DBF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20</xdr:col>
      <xdr:colOff>114300</xdr:colOff>
      <xdr:row>129</xdr:row>
      <xdr:rowOff>190500</xdr:rowOff>
    </xdr:from>
    <xdr:to>
      <xdr:col>26</xdr:col>
      <xdr:colOff>371475</xdr:colOff>
      <xdr:row>142</xdr:row>
      <xdr:rowOff>142875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xmlns="" id="{01353D68-EA74-12F7-BBA4-3DF1F6721AA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20</xdr:col>
      <xdr:colOff>114300</xdr:colOff>
      <xdr:row>147</xdr:row>
      <xdr:rowOff>180975</xdr:rowOff>
    </xdr:from>
    <xdr:to>
      <xdr:col>26</xdr:col>
      <xdr:colOff>371475</xdr:colOff>
      <xdr:row>160</xdr:row>
      <xdr:rowOff>133350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xmlns="" id="{A9DB3CA3-1DBA-11C0-8091-904D4F713B6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istica/01.%20Estad&#237;sticas_AWR_2020_Junio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ÍNDICE"/>
      <sheetName val="FACTORES CORRECCIÓN"/>
      <sheetName val="Fecha "/>
      <sheetName val="1.CONSUMO ARGENTINA POR TIPO "/>
      <sheetName val="2.CONSUMO ARGENTINA POR ENVASE"/>
      <sheetName val="CONSUMO EN ARGENTINA POR COLOR"/>
      <sheetName val="CONSUMO DOMESTICO VARIEDAD"/>
      <sheetName val="3.EXPORTACION POR TIPO"/>
      <sheetName val="4.EXPORTACIONES POR ENVASE"/>
      <sheetName val="EXPOR FRACCIONADO POR ENVASE"/>
      <sheetName val="ESPORTACIONES GRANEL"/>
      <sheetName val="5.EXPORTACION MOSTOS"/>
      <sheetName val="6.EXPORTACION VARIETAL"/>
      <sheetName val="EXPORTACIONES POR PAIS"/>
      <sheetName val="EXP TOTAL VINO PAIS"/>
      <sheetName val="EXP FRACCIONADO PAIS"/>
      <sheetName val="EXP GRANEL PAIS"/>
      <sheetName val="EXP ESPUMANTE PAIS"/>
      <sheetName val="EXP MOSTO PAIS"/>
      <sheetName val="8.VENTA TOTAL POR ENVASE - HL"/>
      <sheetName val="VENTAS TOTALES VALOR"/>
      <sheetName val="VENTA TOTAL ANUAL"/>
      <sheetName val="9.STOCKS"/>
      <sheetName val="10.PRECIO DEL VINO DE TRASLADO"/>
      <sheetName val="11.PRECIO POR VARIETAL CONTADO"/>
      <sheetName val="12.PRECIO POR VARIETAL FINANC."/>
      <sheetName val="15.IMP BRASIL"/>
      <sheetName val="19.IMP PARAGUAY"/>
      <sheetName val="20.IMP MEXICO"/>
      <sheetName val="22.01 IMP SUECIA"/>
      <sheetName val="22.02 IMPORTACIONES PERU"/>
      <sheetName val="22.04 IMP DINAMARCA"/>
      <sheetName val="22.06 IMP COLOMBIA"/>
      <sheetName val="22.07 IMP FRANCIA"/>
      <sheetName val="22.09 IMP IRLANDA"/>
      <sheetName val="22.11 IMP URUGUAY"/>
      <sheetName val="22.12 IMP AUSTRALIA"/>
      <sheetName val="22.13 IMP NORUEGA"/>
      <sheetName val="22.14 IMP POLONIA"/>
      <sheetName val="22.15 SINGAPUR"/>
      <sheetName val="23.SHARE ARGENTINA"/>
      <sheetName val="PRINCIPALES IMPORTADORES"/>
      <sheetName val="ATRACTIVIDAD"/>
      <sheetName val="IMPORTACION MUNDIAL"/>
      <sheetName val="24.TIPO DE CAMBIO"/>
      <sheetName val="25.MACROECONOMÍA"/>
      <sheetName val="SALARIOS"/>
      <sheetName val="26.ANÁLISIS"/>
      <sheetName val="Consumo_Actividad"/>
      <sheetName val="27.VALOR AGREGADO"/>
      <sheetName val="28.SUPERMERCADO"/>
      <sheetName val="MALBEC"/>
      <sheetName val="PRINCIPALES INDICADORES"/>
      <sheetName val="VENTAS TOTALES"/>
      <sheetName val="Hoja1"/>
    </sheetNames>
    <sheetDataSet>
      <sheetData sheetId="0"/>
      <sheetData sheetId="1"/>
      <sheetData sheetId="2"/>
      <sheetData sheetId="3">
        <row r="306">
          <cell r="B306">
            <v>119866.54</v>
          </cell>
          <cell r="C306">
            <v>554967.06999999995</v>
          </cell>
          <cell r="E306">
            <v>1535.59</v>
          </cell>
          <cell r="F306">
            <v>20046.41</v>
          </cell>
          <cell r="H306">
            <v>699190.2</v>
          </cell>
        </row>
        <row r="307">
          <cell r="B307">
            <v>147914.09</v>
          </cell>
          <cell r="C307">
            <v>636985.15</v>
          </cell>
          <cell r="E307">
            <v>563.95000000000005</v>
          </cell>
          <cell r="F307">
            <v>21198.28</v>
          </cell>
          <cell r="H307">
            <v>808751.63</v>
          </cell>
        </row>
        <row r="308">
          <cell r="B308">
            <v>155123.37</v>
          </cell>
          <cell r="C308">
            <v>649136.23</v>
          </cell>
          <cell r="E308">
            <v>497.03</v>
          </cell>
          <cell r="F308">
            <v>33133.71</v>
          </cell>
          <cell r="H308">
            <v>840474.72</v>
          </cell>
        </row>
        <row r="309">
          <cell r="B309">
            <v>172256.76</v>
          </cell>
          <cell r="C309">
            <v>636108.23</v>
          </cell>
          <cell r="E309">
            <v>589.73</v>
          </cell>
          <cell r="F309">
            <v>31420.6</v>
          </cell>
          <cell r="H309">
            <v>845031.63</v>
          </cell>
        </row>
        <row r="310">
          <cell r="B310">
            <v>208329.41</v>
          </cell>
          <cell r="C310">
            <v>706554.08</v>
          </cell>
          <cell r="E310">
            <v>451.9</v>
          </cell>
          <cell r="F310">
            <v>44050.94</v>
          </cell>
          <cell r="H310">
            <v>961813.56</v>
          </cell>
        </row>
        <row r="311">
          <cell r="B311">
            <v>219186.83</v>
          </cell>
          <cell r="C311">
            <v>674010.37</v>
          </cell>
          <cell r="E311">
            <v>785.39</v>
          </cell>
          <cell r="F311">
            <v>35957.26</v>
          </cell>
          <cell r="H311">
            <v>931858.87</v>
          </cell>
        </row>
        <row r="312">
          <cell r="B312">
            <v>206782.74</v>
          </cell>
          <cell r="C312">
            <v>605936.73</v>
          </cell>
          <cell r="E312">
            <v>717.98</v>
          </cell>
          <cell r="F312">
            <v>40289.370000000003</v>
          </cell>
          <cell r="H312">
            <v>856652.44</v>
          </cell>
        </row>
        <row r="313">
          <cell r="B313">
            <v>215714.39</v>
          </cell>
          <cell r="C313">
            <v>632900.26</v>
          </cell>
          <cell r="E313">
            <v>1887.48</v>
          </cell>
          <cell r="F313">
            <v>50261.26</v>
          </cell>
          <cell r="H313">
            <v>903485.43999999994</v>
          </cell>
        </row>
        <row r="314">
          <cell r="B314">
            <v>234137.71</v>
          </cell>
          <cell r="C314">
            <v>652702.43000000005</v>
          </cell>
          <cell r="E314">
            <v>1156.8499999999999</v>
          </cell>
          <cell r="F314">
            <v>56305.25</v>
          </cell>
          <cell r="H314">
            <v>948085.76000000001</v>
          </cell>
        </row>
        <row r="315">
          <cell r="B315">
            <v>233240</v>
          </cell>
          <cell r="C315">
            <v>593238</v>
          </cell>
          <cell r="E315">
            <v>1064.98</v>
          </cell>
          <cell r="F315">
            <v>54836</v>
          </cell>
          <cell r="H315">
            <v>887227</v>
          </cell>
        </row>
        <row r="316">
          <cell r="B316">
            <v>180706.93</v>
          </cell>
          <cell r="C316">
            <v>610356.31999999995</v>
          </cell>
          <cell r="E316">
            <v>232.46</v>
          </cell>
          <cell r="F316">
            <v>49019.519999999997</v>
          </cell>
          <cell r="H316">
            <v>844917.81</v>
          </cell>
        </row>
        <row r="317">
          <cell r="B317">
            <v>120279.86</v>
          </cell>
          <cell r="C317">
            <v>533472.17000000004</v>
          </cell>
          <cell r="E317">
            <v>39.380000000000003</v>
          </cell>
          <cell r="F317">
            <v>24820.89</v>
          </cell>
          <cell r="H317">
            <v>681290</v>
          </cell>
        </row>
        <row r="318">
          <cell r="B318">
            <v>119917</v>
          </cell>
          <cell r="C318">
            <v>514479</v>
          </cell>
          <cell r="E318">
            <v>338.85</v>
          </cell>
          <cell r="F318">
            <v>23250</v>
          </cell>
          <cell r="H318">
            <v>660927</v>
          </cell>
        </row>
        <row r="319">
          <cell r="B319">
            <v>143456</v>
          </cell>
          <cell r="C319">
            <v>582347</v>
          </cell>
          <cell r="E319">
            <v>244.22</v>
          </cell>
          <cell r="F319">
            <v>29637.38</v>
          </cell>
          <cell r="H319">
            <v>758505</v>
          </cell>
        </row>
        <row r="320">
          <cell r="B320">
            <v>163416</v>
          </cell>
          <cell r="C320">
            <v>613101</v>
          </cell>
          <cell r="E320">
            <v>485.62</v>
          </cell>
          <cell r="F320">
            <v>27103.26</v>
          </cell>
          <cell r="H320">
            <v>806371</v>
          </cell>
        </row>
        <row r="321">
          <cell r="B321">
            <v>157102</v>
          </cell>
          <cell r="C321">
            <v>585876</v>
          </cell>
          <cell r="E321">
            <v>224.18</v>
          </cell>
          <cell r="F321">
            <v>31238.65</v>
          </cell>
          <cell r="H321">
            <v>777210</v>
          </cell>
        </row>
        <row r="322">
          <cell r="B322">
            <v>158170</v>
          </cell>
          <cell r="C322">
            <v>559966</v>
          </cell>
          <cell r="E322">
            <v>401.46</v>
          </cell>
          <cell r="F322">
            <v>30063</v>
          </cell>
          <cell r="H322">
            <v>751145</v>
          </cell>
        </row>
        <row r="323">
          <cell r="B323">
            <v>178451</v>
          </cell>
          <cell r="C323">
            <v>585394</v>
          </cell>
          <cell r="E323">
            <v>364.9</v>
          </cell>
          <cell r="F323">
            <v>33263</v>
          </cell>
          <cell r="H323">
            <v>799308</v>
          </cell>
        </row>
        <row r="324">
          <cell r="B324">
            <v>254623</v>
          </cell>
          <cell r="C324">
            <v>602122</v>
          </cell>
          <cell r="E324">
            <v>591.82000000000005</v>
          </cell>
          <cell r="F324">
            <v>43673.31</v>
          </cell>
          <cell r="H324">
            <v>902939</v>
          </cell>
        </row>
        <row r="325">
          <cell r="B325">
            <v>230808</v>
          </cell>
          <cell r="C325">
            <v>618048</v>
          </cell>
          <cell r="E325">
            <v>564.02</v>
          </cell>
          <cell r="F325">
            <v>57113.41</v>
          </cell>
          <cell r="H325">
            <v>909690</v>
          </cell>
        </row>
        <row r="326">
          <cell r="B326">
            <v>207304</v>
          </cell>
          <cell r="C326">
            <v>567310</v>
          </cell>
          <cell r="E326">
            <v>670.88</v>
          </cell>
          <cell r="F326">
            <v>52610</v>
          </cell>
          <cell r="H326">
            <v>831344</v>
          </cell>
        </row>
        <row r="327">
          <cell r="B327">
            <v>189270</v>
          </cell>
          <cell r="C327">
            <v>552039</v>
          </cell>
          <cell r="F327">
            <v>53047</v>
          </cell>
          <cell r="H327">
            <v>797722</v>
          </cell>
        </row>
        <row r="328">
          <cell r="B328">
            <v>135153</v>
          </cell>
          <cell r="C328">
            <v>558972</v>
          </cell>
          <cell r="F328">
            <v>42177</v>
          </cell>
          <cell r="H328">
            <v>739929</v>
          </cell>
        </row>
        <row r="329">
          <cell r="B329">
            <v>100559.13</v>
          </cell>
          <cell r="C329">
            <v>468055</v>
          </cell>
          <cell r="F329">
            <v>22076.9</v>
          </cell>
          <cell r="H329">
            <v>593625</v>
          </cell>
        </row>
        <row r="330">
          <cell r="B330">
            <v>99845</v>
          </cell>
          <cell r="C330">
            <v>449583</v>
          </cell>
          <cell r="F330">
            <v>15307</v>
          </cell>
          <cell r="H330">
            <v>566958</v>
          </cell>
        </row>
        <row r="331">
          <cell r="B331">
            <v>130797</v>
          </cell>
          <cell r="C331">
            <v>544223</v>
          </cell>
          <cell r="F331">
            <v>28014</v>
          </cell>
          <cell r="H331">
            <v>705274</v>
          </cell>
        </row>
        <row r="332">
          <cell r="B332">
            <v>136505</v>
          </cell>
          <cell r="C332">
            <v>508529</v>
          </cell>
          <cell r="F332">
            <v>25017</v>
          </cell>
          <cell r="H332">
            <v>672977</v>
          </cell>
        </row>
        <row r="333">
          <cell r="B333">
            <v>148953</v>
          </cell>
          <cell r="C333">
            <v>641560</v>
          </cell>
          <cell r="F333">
            <v>29769</v>
          </cell>
          <cell r="H333">
            <v>824249</v>
          </cell>
        </row>
        <row r="334">
          <cell r="B334">
            <v>167496</v>
          </cell>
          <cell r="C334">
            <v>643702</v>
          </cell>
          <cell r="F334">
            <v>34255</v>
          </cell>
          <cell r="H334">
            <v>849105</v>
          </cell>
        </row>
        <row r="335">
          <cell r="B335">
            <v>188731</v>
          </cell>
          <cell r="C335">
            <v>594644</v>
          </cell>
          <cell r="F335">
            <v>32148</v>
          </cell>
          <cell r="H335">
            <v>818534</v>
          </cell>
        </row>
        <row r="336">
          <cell r="B336">
            <v>207275</v>
          </cell>
          <cell r="C336">
            <v>590057</v>
          </cell>
          <cell r="F336">
            <v>33641</v>
          </cell>
          <cell r="H336">
            <v>833888</v>
          </cell>
        </row>
        <row r="337">
          <cell r="B337">
            <v>176631</v>
          </cell>
          <cell r="C337">
            <v>613482</v>
          </cell>
          <cell r="F337">
            <v>46786</v>
          </cell>
          <cell r="H337">
            <v>841134</v>
          </cell>
        </row>
        <row r="338">
          <cell r="B338">
            <v>217204</v>
          </cell>
          <cell r="C338">
            <v>511360</v>
          </cell>
          <cell r="F338">
            <v>47823</v>
          </cell>
          <cell r="H338">
            <v>780593</v>
          </cell>
        </row>
        <row r="339">
          <cell r="B339">
            <v>197481</v>
          </cell>
          <cell r="C339">
            <v>526437</v>
          </cell>
          <cell r="F339">
            <v>47059</v>
          </cell>
          <cell r="H339">
            <v>777017</v>
          </cell>
        </row>
        <row r="340">
          <cell r="B340">
            <v>135529</v>
          </cell>
          <cell r="C340">
            <v>491589</v>
          </cell>
          <cell r="F340">
            <v>30133</v>
          </cell>
          <cell r="H340">
            <v>661676</v>
          </cell>
        </row>
        <row r="341">
          <cell r="B341">
            <v>103191</v>
          </cell>
          <cell r="F341">
            <v>18081</v>
          </cell>
          <cell r="H341">
            <v>601753</v>
          </cell>
        </row>
        <row r="342">
          <cell r="F342">
            <v>16513</v>
          </cell>
          <cell r="H342">
            <v>563170</v>
          </cell>
        </row>
        <row r="343">
          <cell r="F343">
            <v>21958</v>
          </cell>
          <cell r="H343">
            <v>687020</v>
          </cell>
        </row>
        <row r="344">
          <cell r="F344">
            <v>21542</v>
          </cell>
          <cell r="H344">
            <v>658476</v>
          </cell>
        </row>
        <row r="345">
          <cell r="F345">
            <v>24118</v>
          </cell>
          <cell r="H345">
            <v>759170</v>
          </cell>
        </row>
        <row r="346">
          <cell r="F346">
            <v>23943</v>
          </cell>
          <cell r="H346">
            <v>778501</v>
          </cell>
        </row>
        <row r="347">
          <cell r="F347">
            <v>23049</v>
          </cell>
          <cell r="H347">
            <v>768710</v>
          </cell>
        </row>
        <row r="348">
          <cell r="F348">
            <v>34082</v>
          </cell>
          <cell r="H348">
            <v>788635</v>
          </cell>
        </row>
        <row r="349">
          <cell r="F349">
            <v>32748</v>
          </cell>
          <cell r="H349">
            <v>725612</v>
          </cell>
        </row>
        <row r="350">
          <cell r="F350">
            <v>41062</v>
          </cell>
          <cell r="H350">
            <v>702009</v>
          </cell>
        </row>
        <row r="351">
          <cell r="F351">
            <v>35855</v>
          </cell>
          <cell r="H351">
            <v>681017</v>
          </cell>
        </row>
        <row r="352">
          <cell r="F352">
            <v>25190</v>
          </cell>
          <cell r="H352">
            <v>681948</v>
          </cell>
        </row>
        <row r="353">
          <cell r="B353">
            <v>129217</v>
          </cell>
          <cell r="C353">
            <v>460772</v>
          </cell>
          <cell r="F353">
            <v>16968</v>
          </cell>
          <cell r="H353">
            <v>609681</v>
          </cell>
        </row>
        <row r="354">
          <cell r="B354">
            <v>115608</v>
          </cell>
          <cell r="C354">
            <v>458697</v>
          </cell>
          <cell r="F354">
            <v>13276</v>
          </cell>
          <cell r="H354">
            <v>588766</v>
          </cell>
        </row>
        <row r="355">
          <cell r="B355">
            <v>141835</v>
          </cell>
          <cell r="C355">
            <v>519380</v>
          </cell>
          <cell r="F355">
            <v>10277</v>
          </cell>
          <cell r="H355">
            <v>672785</v>
          </cell>
        </row>
        <row r="356">
          <cell r="B356">
            <v>158673</v>
          </cell>
          <cell r="C356">
            <v>489101</v>
          </cell>
          <cell r="F356">
            <v>11268</v>
          </cell>
          <cell r="H356">
            <v>661413</v>
          </cell>
        </row>
        <row r="357">
          <cell r="B357">
            <v>195354</v>
          </cell>
          <cell r="C357">
            <v>609655</v>
          </cell>
          <cell r="F357">
            <v>19319</v>
          </cell>
          <cell r="H357">
            <v>826590</v>
          </cell>
        </row>
        <row r="358">
          <cell r="B358">
            <v>180419</v>
          </cell>
          <cell r="C358">
            <v>524020</v>
          </cell>
          <cell r="F358">
            <v>20477</v>
          </cell>
          <cell r="H358">
            <v>729024</v>
          </cell>
        </row>
        <row r="359">
          <cell r="B359">
            <v>203413</v>
          </cell>
          <cell r="C359">
            <v>576405</v>
          </cell>
          <cell r="F359">
            <v>23933</v>
          </cell>
          <cell r="H359">
            <v>805076</v>
          </cell>
        </row>
        <row r="360">
          <cell r="B360">
            <v>214300</v>
          </cell>
          <cell r="C360">
            <v>599794</v>
          </cell>
          <cell r="F360">
            <v>27306</v>
          </cell>
          <cell r="H360">
            <v>844765</v>
          </cell>
        </row>
        <row r="361">
          <cell r="B361">
            <v>209197</v>
          </cell>
          <cell r="C361">
            <v>545324</v>
          </cell>
          <cell r="F361">
            <v>33785</v>
          </cell>
          <cell r="H361">
            <v>790280</v>
          </cell>
        </row>
        <row r="362">
          <cell r="B362">
            <v>227825</v>
          </cell>
          <cell r="C362">
            <v>551086</v>
          </cell>
          <cell r="F362">
            <v>40349</v>
          </cell>
          <cell r="H362">
            <v>820635</v>
          </cell>
        </row>
        <row r="363">
          <cell r="B363">
            <v>209379</v>
          </cell>
          <cell r="C363">
            <v>518002</v>
          </cell>
          <cell r="F363">
            <v>45499</v>
          </cell>
          <cell r="H363">
            <v>773732</v>
          </cell>
        </row>
        <row r="364">
          <cell r="B364">
            <v>176900</v>
          </cell>
          <cell r="C364">
            <v>514872</v>
          </cell>
          <cell r="F364">
            <v>33861</v>
          </cell>
          <cell r="H364">
            <v>729846</v>
          </cell>
        </row>
        <row r="365">
          <cell r="B365">
            <v>131377</v>
          </cell>
          <cell r="C365">
            <v>543303</v>
          </cell>
          <cell r="F365">
            <v>15750</v>
          </cell>
          <cell r="H365">
            <v>695657</v>
          </cell>
        </row>
        <row r="366">
          <cell r="B366">
            <v>124661</v>
          </cell>
          <cell r="C366">
            <v>496688</v>
          </cell>
          <cell r="F366">
            <v>12075</v>
          </cell>
          <cell r="H366">
            <v>637038</v>
          </cell>
        </row>
        <row r="367">
          <cell r="B367">
            <v>159879</v>
          </cell>
          <cell r="C367">
            <v>462236</v>
          </cell>
          <cell r="F367">
            <v>12708</v>
          </cell>
          <cell r="H367">
            <v>638409</v>
          </cell>
        </row>
        <row r="368">
          <cell r="B368">
            <v>166038</v>
          </cell>
          <cell r="C368">
            <v>499235</v>
          </cell>
          <cell r="F368">
            <v>10185</v>
          </cell>
          <cell r="H368">
            <v>678582</v>
          </cell>
        </row>
        <row r="369">
          <cell r="B369">
            <v>214767</v>
          </cell>
          <cell r="C369">
            <v>578542</v>
          </cell>
          <cell r="F369">
            <v>9045</v>
          </cell>
          <cell r="H369">
            <v>806174</v>
          </cell>
        </row>
        <row r="370">
          <cell r="B370">
            <v>224294</v>
          </cell>
          <cell r="C370">
            <v>666878</v>
          </cell>
          <cell r="F370">
            <v>19599</v>
          </cell>
          <cell r="H370">
            <v>915881</v>
          </cell>
        </row>
        <row r="371">
          <cell r="B371">
            <v>269738</v>
          </cell>
          <cell r="C371">
            <v>688860</v>
          </cell>
          <cell r="F371">
            <v>20032</v>
          </cell>
          <cell r="H371">
            <v>982474</v>
          </cell>
        </row>
        <row r="372">
          <cell r="B372">
            <v>254630</v>
          </cell>
          <cell r="C372">
            <v>573047</v>
          </cell>
          <cell r="F372">
            <v>25434</v>
          </cell>
          <cell r="H372">
            <v>856735</v>
          </cell>
        </row>
        <row r="373">
          <cell r="B373">
            <v>268708</v>
          </cell>
          <cell r="C373">
            <v>566886</v>
          </cell>
          <cell r="F373">
            <v>30209</v>
          </cell>
          <cell r="H373">
            <v>870389</v>
          </cell>
        </row>
        <row r="374">
          <cell r="B374">
            <v>251021</v>
          </cell>
          <cell r="C374">
            <v>549050</v>
          </cell>
          <cell r="F374">
            <v>32298</v>
          </cell>
          <cell r="H374">
            <v>836766</v>
          </cell>
        </row>
        <row r="375">
          <cell r="B375">
            <v>243552</v>
          </cell>
          <cell r="C375">
            <v>472292</v>
          </cell>
          <cell r="F375">
            <v>38846</v>
          </cell>
          <cell r="H375">
            <v>759604</v>
          </cell>
        </row>
        <row r="376">
          <cell r="B376">
            <v>199475</v>
          </cell>
          <cell r="C376">
            <v>520595</v>
          </cell>
          <cell r="F376">
            <v>27395</v>
          </cell>
          <cell r="H376">
            <v>751949</v>
          </cell>
        </row>
        <row r="377">
          <cell r="B377">
            <v>180913</v>
          </cell>
          <cell r="C377">
            <v>451338</v>
          </cell>
          <cell r="F377">
            <v>16907</v>
          </cell>
          <cell r="H377">
            <v>652080</v>
          </cell>
        </row>
        <row r="378">
          <cell r="B378">
            <v>157545</v>
          </cell>
          <cell r="C378">
            <v>398686</v>
          </cell>
          <cell r="F378">
            <v>15802</v>
          </cell>
          <cell r="H378">
            <v>575572</v>
          </cell>
        </row>
        <row r="379">
          <cell r="B379">
            <v>178919</v>
          </cell>
          <cell r="C379">
            <v>364317</v>
          </cell>
          <cell r="F379">
            <v>18973</v>
          </cell>
          <cell r="H379">
            <v>565356</v>
          </cell>
        </row>
        <row r="380">
          <cell r="B380">
            <v>200584</v>
          </cell>
          <cell r="C380">
            <v>407319</v>
          </cell>
          <cell r="F380">
            <v>22915</v>
          </cell>
          <cell r="H380">
            <v>634193</v>
          </cell>
        </row>
        <row r="381">
          <cell r="B381">
            <v>203091</v>
          </cell>
          <cell r="C381">
            <v>370711</v>
          </cell>
          <cell r="F381">
            <v>26031</v>
          </cell>
          <cell r="H381">
            <v>603734</v>
          </cell>
        </row>
        <row r="382">
          <cell r="B382">
            <v>245851</v>
          </cell>
          <cell r="C382">
            <v>537527</v>
          </cell>
          <cell r="F382">
            <v>25479</v>
          </cell>
          <cell r="H382">
            <v>812612</v>
          </cell>
        </row>
        <row r="383">
          <cell r="B383">
            <v>221702</v>
          </cell>
          <cell r="C383">
            <v>523601</v>
          </cell>
          <cell r="F383">
            <v>28658</v>
          </cell>
          <cell r="H383">
            <v>780678</v>
          </cell>
        </row>
        <row r="384">
          <cell r="B384">
            <v>256518</v>
          </cell>
          <cell r="C384">
            <v>502352</v>
          </cell>
          <cell r="F384">
            <v>27348</v>
          </cell>
          <cell r="H384">
            <v>793312</v>
          </cell>
        </row>
        <row r="385">
          <cell r="B385">
            <v>207427</v>
          </cell>
          <cell r="C385">
            <v>485849</v>
          </cell>
          <cell r="F385">
            <v>33574</v>
          </cell>
          <cell r="H385">
            <v>730528</v>
          </cell>
        </row>
        <row r="386">
          <cell r="B386">
            <v>196763</v>
          </cell>
          <cell r="C386">
            <v>450086</v>
          </cell>
          <cell r="F386">
            <v>32800</v>
          </cell>
          <cell r="H386">
            <v>683562</v>
          </cell>
        </row>
        <row r="387">
          <cell r="B387">
            <v>232133</v>
          </cell>
          <cell r="C387">
            <v>508976</v>
          </cell>
          <cell r="F387">
            <v>49943</v>
          </cell>
          <cell r="H387">
            <v>793672</v>
          </cell>
        </row>
        <row r="388">
          <cell r="B388">
            <v>219582</v>
          </cell>
          <cell r="C388">
            <v>480563</v>
          </cell>
          <cell r="F388">
            <v>42304</v>
          </cell>
          <cell r="H388">
            <v>744845</v>
          </cell>
        </row>
        <row r="389">
          <cell r="B389">
            <v>163928</v>
          </cell>
          <cell r="C389">
            <v>389129</v>
          </cell>
          <cell r="F389">
            <v>15400</v>
          </cell>
          <cell r="H389">
            <v>572239</v>
          </cell>
        </row>
        <row r="390">
          <cell r="B390">
            <v>172895</v>
          </cell>
          <cell r="C390">
            <v>370971</v>
          </cell>
          <cell r="F390">
            <v>21281</v>
          </cell>
          <cell r="H390">
            <v>569275</v>
          </cell>
        </row>
        <row r="391">
          <cell r="B391">
            <v>212356</v>
          </cell>
          <cell r="C391">
            <v>476268</v>
          </cell>
          <cell r="F391">
            <v>25327</v>
          </cell>
          <cell r="H391">
            <v>715665</v>
          </cell>
        </row>
        <row r="392">
          <cell r="B392">
            <v>213469</v>
          </cell>
          <cell r="C392">
            <v>402635</v>
          </cell>
          <cell r="F392">
            <v>27105</v>
          </cell>
          <cell r="H392">
            <v>645526</v>
          </cell>
        </row>
        <row r="393">
          <cell r="B393">
            <v>212724</v>
          </cell>
          <cell r="C393">
            <v>401503</v>
          </cell>
          <cell r="F393">
            <v>30952</v>
          </cell>
          <cell r="H393">
            <v>647750</v>
          </cell>
        </row>
        <row r="394">
          <cell r="B394">
            <v>261803</v>
          </cell>
          <cell r="C394">
            <v>403496</v>
          </cell>
          <cell r="F394">
            <v>30309</v>
          </cell>
          <cell r="H394">
            <v>699071</v>
          </cell>
        </row>
        <row r="395">
          <cell r="B395">
            <v>253576</v>
          </cell>
          <cell r="C395">
            <v>499591</v>
          </cell>
          <cell r="F395">
            <v>30686</v>
          </cell>
          <cell r="H395">
            <v>786696</v>
          </cell>
        </row>
      </sheetData>
      <sheetData sheetId="4">
        <row r="306">
          <cell r="B306">
            <v>28929.5</v>
          </cell>
          <cell r="C306">
            <v>327225.8</v>
          </cell>
          <cell r="D306">
            <v>340947.12</v>
          </cell>
          <cell r="I306">
            <v>699190.2</v>
          </cell>
        </row>
        <row r="307">
          <cell r="B307">
            <v>29683.89</v>
          </cell>
          <cell r="C307">
            <v>393508.24</v>
          </cell>
          <cell r="D307">
            <v>384326.27</v>
          </cell>
          <cell r="I307">
            <v>808751.63</v>
          </cell>
        </row>
        <row r="308">
          <cell r="B308">
            <v>31542.240000000002</v>
          </cell>
          <cell r="C308">
            <v>425473.52</v>
          </cell>
          <cell r="D308">
            <v>382073.11</v>
          </cell>
          <cell r="I308">
            <v>840474.72</v>
          </cell>
        </row>
        <row r="309">
          <cell r="B309">
            <v>28887.17</v>
          </cell>
          <cell r="C309">
            <v>451394.62</v>
          </cell>
          <cell r="D309">
            <v>363190</v>
          </cell>
          <cell r="I309">
            <v>845031.63</v>
          </cell>
        </row>
        <row r="310">
          <cell r="B310">
            <v>33194.53</v>
          </cell>
          <cell r="C310">
            <v>517138.53</v>
          </cell>
          <cell r="D310">
            <v>410071.45</v>
          </cell>
          <cell r="I310">
            <v>961813.56</v>
          </cell>
        </row>
        <row r="311">
          <cell r="B311">
            <v>31791.360000000001</v>
          </cell>
          <cell r="C311">
            <v>557038.16</v>
          </cell>
          <cell r="D311">
            <v>339776.4</v>
          </cell>
          <cell r="I311">
            <v>931858.87</v>
          </cell>
        </row>
        <row r="312">
          <cell r="B312">
            <v>31716.48</v>
          </cell>
          <cell r="C312">
            <v>487831.51</v>
          </cell>
          <cell r="D312">
            <v>333578.98</v>
          </cell>
          <cell r="I312">
            <v>856652.44</v>
          </cell>
        </row>
        <row r="313">
          <cell r="B313">
            <v>32179.89</v>
          </cell>
          <cell r="C313">
            <v>524896.30000000005</v>
          </cell>
          <cell r="D313">
            <v>341409.04</v>
          </cell>
          <cell r="I313">
            <v>903485.43999999994</v>
          </cell>
        </row>
        <row r="314">
          <cell r="B314">
            <v>30870.89</v>
          </cell>
          <cell r="C314">
            <v>555764.68999999994</v>
          </cell>
          <cell r="D314">
            <v>357256.87</v>
          </cell>
          <cell r="I314">
            <v>948085.76000000001</v>
          </cell>
        </row>
        <row r="315">
          <cell r="B315">
            <v>35177</v>
          </cell>
          <cell r="C315">
            <v>516156</v>
          </cell>
          <cell r="D315">
            <v>327280</v>
          </cell>
          <cell r="I315">
            <v>887227</v>
          </cell>
        </row>
        <row r="316">
          <cell r="B316">
            <v>36304.22</v>
          </cell>
          <cell r="C316">
            <v>476894.06</v>
          </cell>
          <cell r="D316">
            <v>321374.90999999997</v>
          </cell>
          <cell r="I316">
            <v>844917.81</v>
          </cell>
        </row>
        <row r="317">
          <cell r="B317">
            <v>24640</v>
          </cell>
          <cell r="C317">
            <v>334482</v>
          </cell>
          <cell r="D317">
            <v>320638.56</v>
          </cell>
          <cell r="I317">
            <v>681290</v>
          </cell>
        </row>
        <row r="318">
          <cell r="B318">
            <v>25538</v>
          </cell>
          <cell r="C318">
            <v>334149</v>
          </cell>
          <cell r="D318">
            <v>297083.42</v>
          </cell>
          <cell r="I318">
            <v>660927</v>
          </cell>
        </row>
        <row r="319">
          <cell r="B319">
            <v>25437</v>
          </cell>
          <cell r="C319">
            <v>401649</v>
          </cell>
          <cell r="D319">
            <v>330007</v>
          </cell>
          <cell r="I319">
            <v>758505</v>
          </cell>
        </row>
        <row r="320">
          <cell r="B320">
            <v>31020</v>
          </cell>
          <cell r="C320">
            <v>426149</v>
          </cell>
          <cell r="D320">
            <v>346801.16</v>
          </cell>
          <cell r="I320">
            <v>806371</v>
          </cell>
        </row>
        <row r="321">
          <cell r="B321">
            <v>32647</v>
          </cell>
          <cell r="C321">
            <v>420718</v>
          </cell>
          <cell r="D321">
            <v>322349.27</v>
          </cell>
          <cell r="I321">
            <v>777210</v>
          </cell>
        </row>
        <row r="322">
          <cell r="B322">
            <v>26895</v>
          </cell>
          <cell r="C322">
            <v>418090</v>
          </cell>
          <cell r="D322">
            <v>302382.78999999998</v>
          </cell>
          <cell r="I322">
            <v>751145</v>
          </cell>
        </row>
        <row r="323">
          <cell r="B323">
            <v>32041</v>
          </cell>
          <cell r="C323">
            <v>433351</v>
          </cell>
          <cell r="D323">
            <v>331769</v>
          </cell>
          <cell r="I323">
            <v>799308</v>
          </cell>
        </row>
        <row r="324">
          <cell r="B324">
            <v>39899</v>
          </cell>
          <cell r="C324">
            <v>553639</v>
          </cell>
          <cell r="D324">
            <v>307190.18</v>
          </cell>
          <cell r="I324">
            <v>902939</v>
          </cell>
        </row>
        <row r="325">
          <cell r="B325">
            <v>34521</v>
          </cell>
          <cell r="C325">
            <v>533269</v>
          </cell>
          <cell r="D325">
            <v>339674.12</v>
          </cell>
          <cell r="I325">
            <v>909690</v>
          </cell>
        </row>
        <row r="326">
          <cell r="B326">
            <v>35188</v>
          </cell>
          <cell r="C326">
            <v>488288</v>
          </cell>
          <cell r="D326">
            <v>305601.83</v>
          </cell>
          <cell r="I326">
            <v>831344</v>
          </cell>
        </row>
        <row r="327">
          <cell r="B327">
            <v>32431</v>
          </cell>
          <cell r="C327">
            <v>445655</v>
          </cell>
          <cell r="D327">
            <v>317724</v>
          </cell>
          <cell r="I327">
            <v>797722</v>
          </cell>
        </row>
        <row r="328">
          <cell r="B328">
            <v>37257</v>
          </cell>
          <cell r="C328">
            <v>377333</v>
          </cell>
          <cell r="D328">
            <v>323485</v>
          </cell>
          <cell r="I328">
            <v>739929</v>
          </cell>
        </row>
        <row r="329">
          <cell r="B329">
            <v>28750</v>
          </cell>
          <cell r="C329">
            <v>287475</v>
          </cell>
          <cell r="I329">
            <v>593625</v>
          </cell>
        </row>
        <row r="330">
          <cell r="B330">
            <v>26433</v>
          </cell>
          <cell r="C330">
            <v>256200</v>
          </cell>
          <cell r="I330">
            <v>566958</v>
          </cell>
        </row>
        <row r="331">
          <cell r="B331">
            <v>27096</v>
          </cell>
          <cell r="C331">
            <v>377368</v>
          </cell>
          <cell r="I331">
            <v>705274</v>
          </cell>
        </row>
        <row r="332">
          <cell r="B332">
            <v>27580</v>
          </cell>
          <cell r="C332">
            <v>353110</v>
          </cell>
          <cell r="I332">
            <v>672977</v>
          </cell>
        </row>
        <row r="333">
          <cell r="B333">
            <v>25818</v>
          </cell>
          <cell r="C333">
            <v>410681</v>
          </cell>
          <cell r="I333">
            <v>824249</v>
          </cell>
        </row>
        <row r="334">
          <cell r="B334">
            <v>30397</v>
          </cell>
          <cell r="C334">
            <v>467164</v>
          </cell>
          <cell r="I334">
            <v>849105</v>
          </cell>
        </row>
        <row r="335">
          <cell r="B335">
            <v>29580</v>
          </cell>
          <cell r="C335">
            <v>466386</v>
          </cell>
          <cell r="I335">
            <v>818534</v>
          </cell>
        </row>
        <row r="336">
          <cell r="B336">
            <v>33551</v>
          </cell>
          <cell r="C336">
            <v>496344</v>
          </cell>
          <cell r="I336">
            <v>833888</v>
          </cell>
        </row>
        <row r="337">
          <cell r="B337">
            <v>37712</v>
          </cell>
          <cell r="C337">
            <v>472702</v>
          </cell>
          <cell r="I337">
            <v>841134</v>
          </cell>
        </row>
        <row r="338">
          <cell r="B338">
            <v>29905</v>
          </cell>
          <cell r="C338">
            <v>482016</v>
          </cell>
          <cell r="I338">
            <v>780593</v>
          </cell>
        </row>
        <row r="339">
          <cell r="B339">
            <v>30477</v>
          </cell>
          <cell r="C339">
            <v>475565</v>
          </cell>
          <cell r="I339">
            <v>777017</v>
          </cell>
        </row>
        <row r="340">
          <cell r="B340">
            <v>34701</v>
          </cell>
          <cell r="C340">
            <v>350391</v>
          </cell>
          <cell r="I340">
            <v>661676</v>
          </cell>
        </row>
        <row r="341">
          <cell r="B341">
            <v>25543</v>
          </cell>
          <cell r="C341">
            <v>296491</v>
          </cell>
          <cell r="D341">
            <v>279173</v>
          </cell>
          <cell r="I341">
            <v>601753</v>
          </cell>
        </row>
        <row r="342">
          <cell r="B342">
            <v>27028</v>
          </cell>
          <cell r="C342">
            <v>291551</v>
          </cell>
          <cell r="D342">
            <v>242618</v>
          </cell>
          <cell r="I342">
            <v>563170</v>
          </cell>
        </row>
        <row r="343">
          <cell r="B343">
            <v>25104</v>
          </cell>
          <cell r="C343">
            <v>347224</v>
          </cell>
          <cell r="D343">
            <v>314157</v>
          </cell>
          <cell r="I343">
            <v>687020</v>
          </cell>
        </row>
        <row r="344">
          <cell r="B344">
            <v>23117</v>
          </cell>
          <cell r="C344">
            <v>359675</v>
          </cell>
          <cell r="D344">
            <v>275138</v>
          </cell>
          <cell r="I344">
            <v>658476</v>
          </cell>
        </row>
        <row r="345">
          <cell r="B345">
            <v>21281</v>
          </cell>
          <cell r="C345">
            <v>384917</v>
          </cell>
          <cell r="D345">
            <v>351938</v>
          </cell>
          <cell r="I345">
            <v>759170</v>
          </cell>
        </row>
        <row r="346">
          <cell r="B346">
            <v>26964</v>
          </cell>
          <cell r="C346">
            <v>431202</v>
          </cell>
          <cell r="D346">
            <v>319509</v>
          </cell>
          <cell r="I346">
            <v>778501</v>
          </cell>
        </row>
        <row r="347">
          <cell r="B347">
            <v>34135</v>
          </cell>
          <cell r="C347">
            <v>432508</v>
          </cell>
          <cell r="D347">
            <v>300137</v>
          </cell>
          <cell r="I347">
            <v>768710</v>
          </cell>
        </row>
        <row r="348">
          <cell r="B348">
            <v>31597</v>
          </cell>
          <cell r="C348">
            <v>465921</v>
          </cell>
          <cell r="D348">
            <v>290334</v>
          </cell>
          <cell r="I348">
            <v>788635</v>
          </cell>
        </row>
        <row r="349">
          <cell r="B349">
            <v>27442</v>
          </cell>
          <cell r="C349">
            <v>453401</v>
          </cell>
          <cell r="D349">
            <v>243619</v>
          </cell>
          <cell r="I349">
            <v>725612</v>
          </cell>
        </row>
        <row r="350">
          <cell r="B350">
            <v>25679</v>
          </cell>
          <cell r="C350">
            <v>447266</v>
          </cell>
          <cell r="D350">
            <v>228351</v>
          </cell>
          <cell r="I350">
            <v>702009</v>
          </cell>
        </row>
        <row r="351">
          <cell r="B351">
            <v>28690</v>
          </cell>
          <cell r="C351">
            <v>401400</v>
          </cell>
          <cell r="D351">
            <v>249904</v>
          </cell>
          <cell r="I351">
            <v>681017</v>
          </cell>
        </row>
        <row r="352">
          <cell r="B352">
            <v>29476</v>
          </cell>
          <cell r="C352">
            <v>349998</v>
          </cell>
          <cell r="D352">
            <v>302078</v>
          </cell>
          <cell r="I352">
            <v>681948</v>
          </cell>
        </row>
        <row r="353">
          <cell r="B353">
            <v>25375</v>
          </cell>
          <cell r="C353">
            <v>332729</v>
          </cell>
          <cell r="D353">
            <v>270161</v>
          </cell>
          <cell r="I353">
            <v>609681</v>
          </cell>
        </row>
        <row r="354">
          <cell r="B354">
            <v>24642</v>
          </cell>
          <cell r="C354">
            <v>285076</v>
          </cell>
          <cell r="D354">
            <v>278501</v>
          </cell>
          <cell r="I354">
            <v>588766</v>
          </cell>
        </row>
        <row r="355">
          <cell r="B355">
            <v>25368</v>
          </cell>
          <cell r="C355">
            <v>323211</v>
          </cell>
          <cell r="D355">
            <v>313886</v>
          </cell>
          <cell r="I355">
            <v>672785</v>
          </cell>
        </row>
        <row r="356">
          <cell r="B356">
            <v>21262</v>
          </cell>
          <cell r="C356">
            <v>352536</v>
          </cell>
          <cell r="D356">
            <v>287071</v>
          </cell>
          <cell r="I356">
            <v>661413</v>
          </cell>
        </row>
        <row r="357">
          <cell r="B357">
            <v>26738</v>
          </cell>
          <cell r="C357">
            <v>457396</v>
          </cell>
          <cell r="D357">
            <v>338632</v>
          </cell>
          <cell r="I357">
            <v>826590</v>
          </cell>
        </row>
        <row r="358">
          <cell r="B358">
            <v>26007</v>
          </cell>
          <cell r="C358">
            <v>402242</v>
          </cell>
          <cell r="D358">
            <v>299170</v>
          </cell>
          <cell r="I358">
            <v>729024</v>
          </cell>
        </row>
        <row r="359">
          <cell r="B359">
            <v>28182</v>
          </cell>
          <cell r="C359">
            <v>449344</v>
          </cell>
          <cell r="D359">
            <v>326948</v>
          </cell>
          <cell r="I359">
            <v>805076</v>
          </cell>
        </row>
        <row r="360">
          <cell r="B360">
            <v>29540</v>
          </cell>
          <cell r="C360">
            <v>483163</v>
          </cell>
          <cell r="D360">
            <v>330916</v>
          </cell>
          <cell r="I360">
            <v>844765</v>
          </cell>
        </row>
        <row r="361">
          <cell r="B361">
            <v>24466</v>
          </cell>
          <cell r="C361">
            <v>507825</v>
          </cell>
          <cell r="D361">
            <v>257279</v>
          </cell>
          <cell r="I361">
            <v>790280</v>
          </cell>
        </row>
        <row r="362">
          <cell r="B362">
            <v>24781</v>
          </cell>
          <cell r="C362">
            <v>509265</v>
          </cell>
          <cell r="D362">
            <v>285936</v>
          </cell>
          <cell r="I362">
            <v>820635</v>
          </cell>
        </row>
        <row r="363">
          <cell r="B363">
            <v>24847</v>
          </cell>
          <cell r="C363">
            <v>486470</v>
          </cell>
          <cell r="D363">
            <v>261799</v>
          </cell>
          <cell r="I363">
            <v>773732</v>
          </cell>
        </row>
        <row r="364">
          <cell r="B364">
            <v>32555</v>
          </cell>
          <cell r="C364">
            <v>429261</v>
          </cell>
          <cell r="D364">
            <v>266169</v>
          </cell>
          <cell r="I364">
            <v>729846</v>
          </cell>
        </row>
        <row r="365">
          <cell r="B365">
            <v>25096</v>
          </cell>
          <cell r="C365">
            <v>372125</v>
          </cell>
          <cell r="D365">
            <v>295044</v>
          </cell>
          <cell r="I365">
            <v>695657</v>
          </cell>
        </row>
        <row r="366">
          <cell r="B366">
            <v>21316</v>
          </cell>
          <cell r="C366">
            <v>342205</v>
          </cell>
          <cell r="D366">
            <v>272022</v>
          </cell>
          <cell r="I366">
            <v>637038</v>
          </cell>
        </row>
        <row r="367">
          <cell r="B367">
            <v>20119</v>
          </cell>
          <cell r="C367">
            <v>334114</v>
          </cell>
          <cell r="D367">
            <v>281387</v>
          </cell>
          <cell r="I367">
            <v>638409</v>
          </cell>
        </row>
        <row r="368">
          <cell r="B368">
            <v>25307</v>
          </cell>
          <cell r="C368">
            <v>355977</v>
          </cell>
          <cell r="D368">
            <v>295556</v>
          </cell>
          <cell r="I368">
            <v>678582</v>
          </cell>
        </row>
        <row r="369">
          <cell r="B369">
            <v>27117</v>
          </cell>
          <cell r="C369">
            <v>478672</v>
          </cell>
          <cell r="D369">
            <v>299135</v>
          </cell>
          <cell r="I369">
            <v>806174</v>
          </cell>
        </row>
        <row r="370">
          <cell r="B370">
            <v>41943</v>
          </cell>
          <cell r="C370">
            <v>579916</v>
          </cell>
          <cell r="D370">
            <v>292184</v>
          </cell>
          <cell r="I370">
            <v>915881</v>
          </cell>
        </row>
        <row r="371">
          <cell r="B371">
            <v>33312</v>
          </cell>
          <cell r="C371">
            <v>594167</v>
          </cell>
          <cell r="D371">
            <v>353003</v>
          </cell>
          <cell r="I371">
            <v>982474</v>
          </cell>
        </row>
        <row r="372">
          <cell r="B372">
            <v>31958</v>
          </cell>
          <cell r="C372">
            <v>544458</v>
          </cell>
          <cell r="D372">
            <v>278056</v>
          </cell>
          <cell r="I372">
            <v>856735</v>
          </cell>
        </row>
        <row r="373">
          <cell r="B373">
            <v>32351</v>
          </cell>
          <cell r="C373">
            <v>566737</v>
          </cell>
          <cell r="D373">
            <v>268322</v>
          </cell>
          <cell r="I373">
            <v>870389</v>
          </cell>
        </row>
        <row r="374">
          <cell r="B374">
            <v>34956</v>
          </cell>
          <cell r="C374">
            <v>524993</v>
          </cell>
          <cell r="D374">
            <v>273140</v>
          </cell>
          <cell r="I374">
            <v>836766</v>
          </cell>
        </row>
        <row r="375">
          <cell r="B375">
            <v>28750</v>
          </cell>
          <cell r="C375">
            <v>489097</v>
          </cell>
          <cell r="D375">
            <v>236207</v>
          </cell>
          <cell r="I375">
            <v>759604</v>
          </cell>
        </row>
        <row r="376">
          <cell r="B376">
            <v>36742</v>
          </cell>
          <cell r="C376">
            <v>444363</v>
          </cell>
          <cell r="D376">
            <v>262542</v>
          </cell>
          <cell r="I376">
            <v>751949</v>
          </cell>
        </row>
        <row r="377">
          <cell r="B377">
            <v>24101</v>
          </cell>
          <cell r="C377">
            <v>382416</v>
          </cell>
          <cell r="D377">
            <v>242574</v>
          </cell>
          <cell r="I377">
            <v>652080</v>
          </cell>
        </row>
        <row r="378">
          <cell r="B378">
            <v>24041</v>
          </cell>
          <cell r="C378">
            <v>329810</v>
          </cell>
          <cell r="D378">
            <v>216260</v>
          </cell>
          <cell r="I378">
            <v>575572</v>
          </cell>
        </row>
        <row r="379">
          <cell r="B379">
            <v>20323</v>
          </cell>
          <cell r="C379">
            <v>340627</v>
          </cell>
          <cell r="D379">
            <v>202145</v>
          </cell>
          <cell r="I379">
            <v>565356</v>
          </cell>
        </row>
        <row r="380">
          <cell r="B380">
            <v>20514</v>
          </cell>
          <cell r="C380">
            <v>385767</v>
          </cell>
          <cell r="D380">
            <v>225243</v>
          </cell>
          <cell r="I380">
            <v>634193</v>
          </cell>
        </row>
        <row r="381">
          <cell r="B381">
            <v>26950</v>
          </cell>
          <cell r="C381">
            <v>364292</v>
          </cell>
          <cell r="D381">
            <v>210518</v>
          </cell>
          <cell r="I381">
            <v>603734</v>
          </cell>
        </row>
        <row r="382">
          <cell r="B382">
            <v>26141</v>
          </cell>
          <cell r="C382">
            <v>488496</v>
          </cell>
          <cell r="D382">
            <v>293786</v>
          </cell>
          <cell r="I382">
            <v>812612</v>
          </cell>
        </row>
        <row r="383">
          <cell r="B383">
            <v>28509</v>
          </cell>
          <cell r="C383">
            <v>463031</v>
          </cell>
          <cell r="D383">
            <v>284260</v>
          </cell>
          <cell r="I383">
            <v>780678</v>
          </cell>
        </row>
        <row r="384">
          <cell r="B384">
            <v>28185</v>
          </cell>
          <cell r="C384">
            <v>502463</v>
          </cell>
          <cell r="D384">
            <v>257537</v>
          </cell>
          <cell r="I384">
            <v>793312</v>
          </cell>
        </row>
        <row r="385">
          <cell r="B385">
            <v>29239</v>
          </cell>
          <cell r="C385">
            <v>465989</v>
          </cell>
          <cell r="D385">
            <v>229380</v>
          </cell>
          <cell r="I385">
            <v>730528</v>
          </cell>
        </row>
        <row r="386">
          <cell r="B386">
            <v>24872</v>
          </cell>
          <cell r="C386">
            <v>392274</v>
          </cell>
          <cell r="D386">
            <v>261142</v>
          </cell>
          <cell r="I386">
            <v>683562</v>
          </cell>
        </row>
        <row r="387">
          <cell r="B387">
            <v>31684</v>
          </cell>
          <cell r="C387">
            <v>465407</v>
          </cell>
          <cell r="D387">
            <v>291312</v>
          </cell>
          <cell r="I387">
            <v>793672</v>
          </cell>
        </row>
        <row r="388">
          <cell r="B388">
            <v>33204</v>
          </cell>
          <cell r="C388">
            <v>430310</v>
          </cell>
          <cell r="D388">
            <v>274677</v>
          </cell>
          <cell r="I388">
            <v>744845</v>
          </cell>
        </row>
        <row r="389">
          <cell r="B389">
            <v>20040</v>
          </cell>
          <cell r="C389">
            <v>330767</v>
          </cell>
          <cell r="D389">
            <v>220556</v>
          </cell>
          <cell r="I389">
            <v>572239</v>
          </cell>
        </row>
        <row r="390">
          <cell r="B390">
            <v>22362</v>
          </cell>
          <cell r="C390">
            <v>343497</v>
          </cell>
          <cell r="D390">
            <v>201351</v>
          </cell>
          <cell r="I390">
            <v>569275</v>
          </cell>
        </row>
        <row r="391">
          <cell r="B391">
            <v>23684</v>
          </cell>
          <cell r="C391">
            <v>412680</v>
          </cell>
          <cell r="D391">
            <v>276353</v>
          </cell>
          <cell r="I391">
            <v>715665</v>
          </cell>
        </row>
        <row r="392">
          <cell r="B392">
            <v>18907</v>
          </cell>
          <cell r="C392">
            <v>415022</v>
          </cell>
          <cell r="D392">
            <v>207585</v>
          </cell>
          <cell r="I392">
            <v>645526</v>
          </cell>
        </row>
        <row r="393">
          <cell r="B393">
            <v>21459</v>
          </cell>
          <cell r="C393">
            <v>405678</v>
          </cell>
          <cell r="D393">
            <v>219641</v>
          </cell>
          <cell r="I393">
            <v>647750</v>
          </cell>
        </row>
        <row r="394">
          <cell r="B394">
            <v>23241</v>
          </cell>
          <cell r="C394">
            <v>443346</v>
          </cell>
          <cell r="D394">
            <v>228934</v>
          </cell>
          <cell r="I394">
            <v>699071</v>
          </cell>
        </row>
        <row r="395">
          <cell r="B395">
            <v>25385</v>
          </cell>
          <cell r="C395">
            <v>478167</v>
          </cell>
          <cell r="D395">
            <v>279634</v>
          </cell>
          <cell r="I395">
            <v>786696</v>
          </cell>
        </row>
      </sheetData>
      <sheetData sheetId="5">
        <row r="305">
          <cell r="N305">
            <v>741563.34</v>
          </cell>
        </row>
        <row r="306">
          <cell r="B306">
            <v>121682.12</v>
          </cell>
          <cell r="C306">
            <v>433284.95</v>
          </cell>
          <cell r="E306">
            <v>17239.080000000002</v>
          </cell>
          <cell r="F306">
            <v>102627.46</v>
          </cell>
          <cell r="H306">
            <v>21543.96</v>
          </cell>
          <cell r="I306">
            <v>2247.7399999999998</v>
          </cell>
          <cell r="K306">
            <v>160465.16</v>
          </cell>
          <cell r="L306">
            <v>538160.15</v>
          </cell>
          <cell r="N306">
            <v>699190.2</v>
          </cell>
        </row>
        <row r="307">
          <cell r="B307">
            <v>138813.87</v>
          </cell>
          <cell r="C307">
            <v>498171.28</v>
          </cell>
          <cell r="E307">
            <v>25613.51</v>
          </cell>
          <cell r="F307">
            <v>122300.58</v>
          </cell>
          <cell r="H307">
            <v>22321.48</v>
          </cell>
          <cell r="I307">
            <v>1527.22</v>
          </cell>
          <cell r="K307">
            <v>186748.86000000002</v>
          </cell>
          <cell r="L307">
            <v>621999.07999999996</v>
          </cell>
          <cell r="N307">
            <v>808751.63</v>
          </cell>
        </row>
        <row r="308">
          <cell r="B308">
            <v>146658.38</v>
          </cell>
          <cell r="C308">
            <v>502477.85</v>
          </cell>
          <cell r="E308">
            <v>24664.49</v>
          </cell>
          <cell r="F308">
            <v>130458.8</v>
          </cell>
          <cell r="H308">
            <v>33416.239999999998</v>
          </cell>
          <cell r="I308">
            <v>2484.9299999999998</v>
          </cell>
          <cell r="K308">
            <v>204739.11</v>
          </cell>
          <cell r="L308">
            <v>635421.58000000007</v>
          </cell>
          <cell r="N308">
            <v>840474.72</v>
          </cell>
        </row>
        <row r="309">
          <cell r="B309">
            <v>149612.54999999999</v>
          </cell>
          <cell r="C309">
            <v>486495.98</v>
          </cell>
          <cell r="E309">
            <v>22059.47</v>
          </cell>
          <cell r="F309">
            <v>150197.29</v>
          </cell>
          <cell r="H309">
            <v>32533.66</v>
          </cell>
          <cell r="I309">
            <v>3459.22</v>
          </cell>
          <cell r="K309">
            <v>204205.68</v>
          </cell>
          <cell r="L309">
            <v>640152.49</v>
          </cell>
          <cell r="N309">
            <v>845031.63</v>
          </cell>
        </row>
        <row r="310">
          <cell r="B310">
            <v>151684.01999999999</v>
          </cell>
          <cell r="C310">
            <v>554870.06000000006</v>
          </cell>
          <cell r="E310">
            <v>29710.85</v>
          </cell>
          <cell r="F310">
            <v>178618.56</v>
          </cell>
          <cell r="H310">
            <v>42766.93</v>
          </cell>
          <cell r="I310">
            <v>2786.81</v>
          </cell>
          <cell r="K310">
            <v>224161.8</v>
          </cell>
          <cell r="L310">
            <v>736275.43000000017</v>
          </cell>
          <cell r="N310">
            <v>961813.56</v>
          </cell>
        </row>
        <row r="311">
          <cell r="B311">
            <v>139161.60000000001</v>
          </cell>
          <cell r="C311">
            <v>534848.77</v>
          </cell>
          <cell r="E311">
            <v>33069.82</v>
          </cell>
          <cell r="F311">
            <v>186117.01</v>
          </cell>
          <cell r="H311">
            <v>34565.199999999997</v>
          </cell>
          <cell r="I311">
            <v>3083.28</v>
          </cell>
          <cell r="K311">
            <v>206796.62</v>
          </cell>
          <cell r="L311">
            <v>724049.06</v>
          </cell>
          <cell r="N311">
            <v>931858.87</v>
          </cell>
        </row>
        <row r="312">
          <cell r="B312">
            <v>126205.67</v>
          </cell>
          <cell r="C312">
            <v>479731.06</v>
          </cell>
          <cell r="E312">
            <v>40538.199999999997</v>
          </cell>
          <cell r="F312">
            <v>166244.54</v>
          </cell>
          <cell r="H312">
            <v>39424.129999999997</v>
          </cell>
          <cell r="I312">
            <v>3707.5</v>
          </cell>
          <cell r="K312">
            <v>206168</v>
          </cell>
          <cell r="L312">
            <v>649683.1</v>
          </cell>
          <cell r="N312">
            <v>856652.44</v>
          </cell>
        </row>
        <row r="313">
          <cell r="B313">
            <v>141111.62</v>
          </cell>
          <cell r="C313">
            <v>491788.64</v>
          </cell>
          <cell r="E313">
            <v>27326.46</v>
          </cell>
          <cell r="F313">
            <v>188387.93</v>
          </cell>
          <cell r="H313">
            <v>46640.53</v>
          </cell>
          <cell r="I313">
            <v>3656.46</v>
          </cell>
          <cell r="K313">
            <v>215078.61</v>
          </cell>
          <cell r="L313">
            <v>683833.03</v>
          </cell>
          <cell r="N313">
            <v>903485.43999999994</v>
          </cell>
        </row>
        <row r="314">
          <cell r="B314">
            <v>135223</v>
          </cell>
          <cell r="C314">
            <v>517480</v>
          </cell>
          <cell r="E314">
            <v>31251.040000000001</v>
          </cell>
          <cell r="F314">
            <v>199883.77</v>
          </cell>
          <cell r="H314">
            <v>53497.21</v>
          </cell>
          <cell r="I314">
            <v>5586.76</v>
          </cell>
          <cell r="K314">
            <v>219971.25</v>
          </cell>
          <cell r="L314">
            <v>722950.53</v>
          </cell>
          <cell r="N314">
            <v>948085.76000000001</v>
          </cell>
        </row>
        <row r="315">
          <cell r="B315">
            <v>136142</v>
          </cell>
          <cell r="C315">
            <v>457096</v>
          </cell>
          <cell r="E315">
            <v>36001.089999999997</v>
          </cell>
          <cell r="F315">
            <v>197239</v>
          </cell>
          <cell r="H315">
            <v>54275.15</v>
          </cell>
          <cell r="I315">
            <v>4859.45</v>
          </cell>
          <cell r="K315">
            <v>226418.24</v>
          </cell>
          <cell r="L315">
            <v>659194.44999999995</v>
          </cell>
          <cell r="N315">
            <v>887227</v>
          </cell>
        </row>
        <row r="316">
          <cell r="B316">
            <v>130765.96</v>
          </cell>
          <cell r="C316">
            <v>479590.36</v>
          </cell>
          <cell r="E316">
            <v>19152.8</v>
          </cell>
          <cell r="F316">
            <v>161554.13</v>
          </cell>
          <cell r="H316">
            <v>49166.96</v>
          </cell>
          <cell r="I316">
            <v>3586.52</v>
          </cell>
          <cell r="K316">
            <v>199085.72</v>
          </cell>
          <cell r="L316">
            <v>644731.01</v>
          </cell>
          <cell r="N316">
            <v>844917.81</v>
          </cell>
        </row>
        <row r="317">
          <cell r="B317">
            <v>105440</v>
          </cell>
          <cell r="C317">
            <v>428033</v>
          </cell>
          <cell r="E317">
            <v>15435</v>
          </cell>
          <cell r="F317">
            <v>104845</v>
          </cell>
          <cell r="H317">
            <v>25130</v>
          </cell>
          <cell r="I317">
            <v>1601</v>
          </cell>
          <cell r="K317">
            <v>146005</v>
          </cell>
          <cell r="L317">
            <v>534479</v>
          </cell>
          <cell r="N317">
            <v>681290</v>
          </cell>
        </row>
        <row r="318">
          <cell r="B318">
            <v>132476</v>
          </cell>
          <cell r="C318">
            <v>382002</v>
          </cell>
          <cell r="E318">
            <v>15722</v>
          </cell>
          <cell r="F318">
            <v>104195</v>
          </cell>
          <cell r="H318">
            <v>23821</v>
          </cell>
          <cell r="I318">
            <v>1734</v>
          </cell>
          <cell r="K318">
            <v>172019</v>
          </cell>
          <cell r="L318">
            <v>487931</v>
          </cell>
          <cell r="N318">
            <v>660927</v>
          </cell>
        </row>
        <row r="319">
          <cell r="B319">
            <v>140264</v>
          </cell>
          <cell r="C319">
            <v>442083</v>
          </cell>
          <cell r="E319">
            <v>26136</v>
          </cell>
          <cell r="F319">
            <v>117320</v>
          </cell>
          <cell r="H319">
            <v>30147.62</v>
          </cell>
          <cell r="I319">
            <v>1940.83</v>
          </cell>
          <cell r="K319">
            <v>196547.62</v>
          </cell>
          <cell r="L319">
            <v>561343.82999999996</v>
          </cell>
          <cell r="N319">
            <v>758505</v>
          </cell>
        </row>
        <row r="320">
          <cell r="B320">
            <v>149887</v>
          </cell>
          <cell r="C320">
            <v>463214</v>
          </cell>
          <cell r="E320">
            <v>32333</v>
          </cell>
          <cell r="F320">
            <v>131082</v>
          </cell>
          <cell r="H320">
            <v>26665</v>
          </cell>
          <cell r="I320">
            <v>1742</v>
          </cell>
          <cell r="K320">
            <v>208885</v>
          </cell>
          <cell r="L320">
            <v>596038</v>
          </cell>
          <cell r="N320">
            <v>806371</v>
          </cell>
        </row>
        <row r="321">
          <cell r="B321">
            <v>137963</v>
          </cell>
          <cell r="C321">
            <v>447914</v>
          </cell>
          <cell r="E321">
            <v>22411</v>
          </cell>
          <cell r="F321">
            <v>134691</v>
          </cell>
          <cell r="H321">
            <v>32383</v>
          </cell>
          <cell r="I321">
            <v>1659</v>
          </cell>
          <cell r="K321">
            <v>192757</v>
          </cell>
          <cell r="L321">
            <v>584264</v>
          </cell>
          <cell r="N321">
            <v>777210</v>
          </cell>
        </row>
        <row r="322">
          <cell r="B322">
            <v>116315</v>
          </cell>
          <cell r="C322">
            <v>443651</v>
          </cell>
          <cell r="E322">
            <v>23469</v>
          </cell>
          <cell r="F322">
            <v>134701</v>
          </cell>
          <cell r="H322">
            <v>30759</v>
          </cell>
          <cell r="I322">
            <v>2249</v>
          </cell>
          <cell r="K322">
            <v>170543</v>
          </cell>
          <cell r="L322">
            <v>580601</v>
          </cell>
          <cell r="N322">
            <v>751145</v>
          </cell>
        </row>
        <row r="323">
          <cell r="B323">
            <v>131096</v>
          </cell>
          <cell r="C323">
            <v>454298</v>
          </cell>
          <cell r="E323">
            <v>27497</v>
          </cell>
          <cell r="F323">
            <v>150954</v>
          </cell>
          <cell r="H323">
            <v>31502</v>
          </cell>
          <cell r="I323">
            <v>2815</v>
          </cell>
          <cell r="K323">
            <v>190095</v>
          </cell>
          <cell r="L323">
            <v>608067</v>
          </cell>
          <cell r="N323">
            <v>799308</v>
          </cell>
        </row>
        <row r="324">
          <cell r="B324">
            <v>137078</v>
          </cell>
          <cell r="C324">
            <v>465044</v>
          </cell>
          <cell r="E324">
            <v>35887</v>
          </cell>
          <cell r="F324">
            <v>218736</v>
          </cell>
          <cell r="H324">
            <v>41218</v>
          </cell>
          <cell r="I324">
            <v>2761</v>
          </cell>
          <cell r="K324">
            <v>214183</v>
          </cell>
          <cell r="L324">
            <v>686541</v>
          </cell>
          <cell r="N324">
            <v>902939</v>
          </cell>
        </row>
        <row r="325">
          <cell r="B325">
            <v>129844</v>
          </cell>
          <cell r="C325">
            <v>488154</v>
          </cell>
          <cell r="E325">
            <v>38384</v>
          </cell>
          <cell r="F325">
            <v>192474</v>
          </cell>
          <cell r="H325">
            <v>54321</v>
          </cell>
          <cell r="I325">
            <v>5590</v>
          </cell>
          <cell r="K325">
            <v>222549</v>
          </cell>
          <cell r="L325">
            <v>686218</v>
          </cell>
          <cell r="N325">
            <v>909690</v>
          </cell>
        </row>
        <row r="326">
          <cell r="B326">
            <v>135828</v>
          </cell>
          <cell r="C326">
            <v>431482</v>
          </cell>
          <cell r="E326">
            <v>34987</v>
          </cell>
          <cell r="F326">
            <v>172491</v>
          </cell>
          <cell r="H326">
            <v>50237</v>
          </cell>
          <cell r="I326">
            <v>3996</v>
          </cell>
          <cell r="K326">
            <v>221052</v>
          </cell>
          <cell r="L326">
            <v>607969</v>
          </cell>
          <cell r="N326">
            <v>831344</v>
          </cell>
        </row>
        <row r="327">
          <cell r="B327">
            <v>133079</v>
          </cell>
          <cell r="C327">
            <v>418960</v>
          </cell>
          <cell r="E327">
            <v>30160</v>
          </cell>
          <cell r="F327">
            <v>159110</v>
          </cell>
          <cell r="H327">
            <v>49360</v>
          </cell>
          <cell r="I327">
            <v>5637</v>
          </cell>
          <cell r="K327">
            <v>212599</v>
          </cell>
          <cell r="L327">
            <v>583707</v>
          </cell>
          <cell r="N327">
            <v>797722</v>
          </cell>
        </row>
        <row r="328">
          <cell r="B328">
            <v>127609</v>
          </cell>
          <cell r="C328">
            <v>431188</v>
          </cell>
          <cell r="E328">
            <v>19828</v>
          </cell>
          <cell r="F328">
            <v>115250</v>
          </cell>
          <cell r="H328">
            <v>39778</v>
          </cell>
          <cell r="I328">
            <v>4169</v>
          </cell>
          <cell r="K328">
            <v>187215</v>
          </cell>
          <cell r="L328">
            <v>550607</v>
          </cell>
          <cell r="N328">
            <v>739929</v>
          </cell>
        </row>
        <row r="329">
          <cell r="B329">
            <v>119168</v>
          </cell>
          <cell r="C329">
            <v>348887</v>
          </cell>
          <cell r="E329">
            <v>12921</v>
          </cell>
          <cell r="F329">
            <v>87639</v>
          </cell>
          <cell r="H329">
            <v>21212</v>
          </cell>
          <cell r="I329">
            <v>2715</v>
          </cell>
          <cell r="K329">
            <v>153301</v>
          </cell>
          <cell r="L329">
            <v>439241</v>
          </cell>
          <cell r="N329">
            <v>593625</v>
          </cell>
        </row>
        <row r="330">
          <cell r="B330">
            <v>102513</v>
          </cell>
          <cell r="C330">
            <v>347070</v>
          </cell>
          <cell r="E330">
            <v>17122</v>
          </cell>
          <cell r="F330">
            <v>82723</v>
          </cell>
          <cell r="H330">
            <v>16004</v>
          </cell>
          <cell r="I330">
            <v>1526</v>
          </cell>
          <cell r="K330">
            <v>135639</v>
          </cell>
          <cell r="L330">
            <v>431319</v>
          </cell>
          <cell r="N330">
            <v>566958</v>
          </cell>
        </row>
        <row r="331">
          <cell r="B331">
            <v>145305</v>
          </cell>
          <cell r="C331">
            <v>398918</v>
          </cell>
          <cell r="E331">
            <v>21254</v>
          </cell>
          <cell r="F331">
            <v>109542</v>
          </cell>
          <cell r="H331">
            <v>28103</v>
          </cell>
          <cell r="I331">
            <v>2141</v>
          </cell>
          <cell r="K331">
            <v>194662</v>
          </cell>
          <cell r="L331">
            <v>510601</v>
          </cell>
          <cell r="N331">
            <v>705274</v>
          </cell>
        </row>
        <row r="332">
          <cell r="B332">
            <v>153374</v>
          </cell>
          <cell r="C332">
            <v>355155</v>
          </cell>
          <cell r="E332">
            <v>22114</v>
          </cell>
          <cell r="F332">
            <v>114391</v>
          </cell>
          <cell r="H332">
            <v>25140</v>
          </cell>
          <cell r="I332">
            <v>2235</v>
          </cell>
          <cell r="K332">
            <v>200628</v>
          </cell>
          <cell r="L332">
            <v>471781</v>
          </cell>
          <cell r="N332">
            <v>672977</v>
          </cell>
        </row>
        <row r="333">
          <cell r="B333">
            <v>189846</v>
          </cell>
          <cell r="C333">
            <v>451714</v>
          </cell>
          <cell r="E333">
            <v>20111</v>
          </cell>
          <cell r="F333">
            <v>128842</v>
          </cell>
          <cell r="H333">
            <v>31164</v>
          </cell>
          <cell r="I333">
            <v>2482</v>
          </cell>
          <cell r="K333">
            <v>241121</v>
          </cell>
          <cell r="L333">
            <v>583038</v>
          </cell>
          <cell r="N333">
            <v>824249</v>
          </cell>
        </row>
        <row r="334">
          <cell r="B334">
            <v>136846</v>
          </cell>
          <cell r="C334">
            <v>506856</v>
          </cell>
          <cell r="E334">
            <v>18849</v>
          </cell>
          <cell r="F334">
            <v>148647</v>
          </cell>
          <cell r="H334">
            <v>34676</v>
          </cell>
          <cell r="I334">
            <v>2584</v>
          </cell>
          <cell r="K334">
            <v>190370</v>
          </cell>
          <cell r="L334">
            <v>658087</v>
          </cell>
          <cell r="N334">
            <v>849105</v>
          </cell>
        </row>
        <row r="335">
          <cell r="B335">
            <v>153949</v>
          </cell>
          <cell r="C335">
            <v>440695</v>
          </cell>
          <cell r="E335">
            <v>21285</v>
          </cell>
          <cell r="F335">
            <v>167446</v>
          </cell>
          <cell r="H335">
            <v>32781</v>
          </cell>
          <cell r="I335">
            <v>2154</v>
          </cell>
          <cell r="K335">
            <v>208014</v>
          </cell>
          <cell r="L335">
            <v>610295</v>
          </cell>
          <cell r="N335">
            <v>818534</v>
          </cell>
        </row>
        <row r="336">
          <cell r="B336">
            <v>155078</v>
          </cell>
          <cell r="C336">
            <v>434608</v>
          </cell>
          <cell r="E336">
            <v>25442</v>
          </cell>
          <cell r="F336">
            <v>181833</v>
          </cell>
          <cell r="H336">
            <v>32298</v>
          </cell>
          <cell r="I336">
            <v>3452</v>
          </cell>
          <cell r="K336">
            <v>212817</v>
          </cell>
          <cell r="L336">
            <v>619893</v>
          </cell>
          <cell r="N336">
            <v>833888</v>
          </cell>
        </row>
        <row r="337">
          <cell r="B337">
            <v>167398</v>
          </cell>
          <cell r="C337">
            <v>446084</v>
          </cell>
          <cell r="E337">
            <v>33595</v>
          </cell>
          <cell r="F337">
            <v>143036</v>
          </cell>
          <cell r="H337">
            <v>43310</v>
          </cell>
          <cell r="I337">
            <v>4310</v>
          </cell>
          <cell r="K337">
            <v>244303</v>
          </cell>
          <cell r="L337">
            <v>593430</v>
          </cell>
          <cell r="N337">
            <v>841134</v>
          </cell>
        </row>
        <row r="338">
          <cell r="B338">
            <v>142141</v>
          </cell>
          <cell r="C338">
            <v>369219</v>
          </cell>
          <cell r="E338">
            <v>29845</v>
          </cell>
          <cell r="F338">
            <v>187359</v>
          </cell>
          <cell r="H338">
            <v>43168</v>
          </cell>
          <cell r="I338">
            <v>6912</v>
          </cell>
          <cell r="K338">
            <v>215154</v>
          </cell>
          <cell r="L338">
            <v>563490</v>
          </cell>
          <cell r="N338">
            <v>780593</v>
          </cell>
        </row>
        <row r="339">
          <cell r="B339">
            <v>115783</v>
          </cell>
          <cell r="C339">
            <v>410655</v>
          </cell>
          <cell r="E339">
            <v>27231</v>
          </cell>
          <cell r="F339">
            <v>170250</v>
          </cell>
          <cell r="H339">
            <v>45546</v>
          </cell>
          <cell r="I339">
            <v>6937</v>
          </cell>
          <cell r="K339">
            <v>188560</v>
          </cell>
          <cell r="L339">
            <v>587842</v>
          </cell>
          <cell r="N339">
            <v>777017</v>
          </cell>
        </row>
        <row r="340">
          <cell r="B340">
            <v>111625</v>
          </cell>
          <cell r="C340">
            <v>379965</v>
          </cell>
          <cell r="E340">
            <v>29470</v>
          </cell>
          <cell r="F340">
            <v>106059</v>
          </cell>
          <cell r="H340">
            <v>28176</v>
          </cell>
          <cell r="I340">
            <v>5350</v>
          </cell>
          <cell r="K340">
            <v>169271</v>
          </cell>
          <cell r="L340">
            <v>491374</v>
          </cell>
          <cell r="N340">
            <v>661676</v>
          </cell>
        </row>
        <row r="341">
          <cell r="B341">
            <v>129787</v>
          </cell>
          <cell r="C341">
            <v>348242</v>
          </cell>
          <cell r="E341">
            <v>19320</v>
          </cell>
          <cell r="F341">
            <v>83872</v>
          </cell>
          <cell r="H341">
            <v>17784</v>
          </cell>
          <cell r="I341">
            <v>2485</v>
          </cell>
          <cell r="K341">
            <v>166891</v>
          </cell>
          <cell r="L341">
            <v>434599</v>
          </cell>
          <cell r="N341">
            <v>601753</v>
          </cell>
        </row>
        <row r="342">
          <cell r="B342">
            <v>113720</v>
          </cell>
          <cell r="C342">
            <v>315575</v>
          </cell>
          <cell r="E342">
            <v>20870</v>
          </cell>
          <cell r="F342">
            <v>93753</v>
          </cell>
          <cell r="H342">
            <v>17184</v>
          </cell>
          <cell r="I342">
            <v>2059</v>
          </cell>
          <cell r="K342">
            <v>151774</v>
          </cell>
          <cell r="L342">
            <v>411387</v>
          </cell>
          <cell r="N342">
            <v>563170</v>
          </cell>
        </row>
        <row r="343">
          <cell r="B343">
            <v>146997</v>
          </cell>
          <cell r="C343">
            <v>388708</v>
          </cell>
          <cell r="E343">
            <v>25308</v>
          </cell>
          <cell r="F343">
            <v>100967</v>
          </cell>
          <cell r="H343">
            <v>23564</v>
          </cell>
          <cell r="I343">
            <v>1473</v>
          </cell>
          <cell r="K343">
            <v>195869</v>
          </cell>
          <cell r="L343">
            <v>491148</v>
          </cell>
          <cell r="N343">
            <v>687020</v>
          </cell>
        </row>
        <row r="344">
          <cell r="B344">
            <v>126069</v>
          </cell>
          <cell r="C344">
            <v>367966</v>
          </cell>
          <cell r="E344">
            <v>22284</v>
          </cell>
          <cell r="F344">
            <v>118505</v>
          </cell>
          <cell r="H344">
            <v>22711</v>
          </cell>
          <cell r="I344">
            <v>941</v>
          </cell>
          <cell r="K344">
            <v>171064</v>
          </cell>
          <cell r="L344">
            <v>487412</v>
          </cell>
          <cell r="N344">
            <v>658476</v>
          </cell>
        </row>
        <row r="345">
          <cell r="B345">
            <v>107671</v>
          </cell>
          <cell r="C345">
            <v>485499</v>
          </cell>
          <cell r="E345">
            <v>23689</v>
          </cell>
          <cell r="F345">
            <v>113905</v>
          </cell>
          <cell r="H345">
            <v>23291</v>
          </cell>
          <cell r="I345">
            <v>3930</v>
          </cell>
          <cell r="K345">
            <v>154651</v>
          </cell>
          <cell r="L345">
            <v>603334</v>
          </cell>
          <cell r="N345">
            <v>759170</v>
          </cell>
        </row>
        <row r="346">
          <cell r="B346">
            <v>127455</v>
          </cell>
          <cell r="C346">
            <v>466048</v>
          </cell>
          <cell r="E346">
            <v>23425</v>
          </cell>
          <cell r="F346">
            <v>134651</v>
          </cell>
          <cell r="H346">
            <v>24816</v>
          </cell>
          <cell r="I346">
            <v>2106</v>
          </cell>
          <cell r="K346">
            <v>175696</v>
          </cell>
          <cell r="L346">
            <v>602805</v>
          </cell>
          <cell r="N346">
            <v>778501</v>
          </cell>
        </row>
        <row r="347">
          <cell r="B347">
            <v>141682</v>
          </cell>
          <cell r="C347">
            <v>431144</v>
          </cell>
          <cell r="E347">
            <v>27984</v>
          </cell>
          <cell r="F347">
            <v>141487</v>
          </cell>
          <cell r="H347">
            <v>22842</v>
          </cell>
          <cell r="I347">
            <v>3477</v>
          </cell>
          <cell r="K347">
            <v>192508</v>
          </cell>
          <cell r="L347">
            <v>576108</v>
          </cell>
          <cell r="N347">
            <v>768710</v>
          </cell>
        </row>
        <row r="348">
          <cell r="B348">
            <v>124598</v>
          </cell>
          <cell r="C348">
            <v>430174</v>
          </cell>
          <cell r="E348">
            <v>32335</v>
          </cell>
          <cell r="F348">
            <v>164051</v>
          </cell>
          <cell r="H348">
            <v>30902</v>
          </cell>
          <cell r="I348">
            <v>5544</v>
          </cell>
          <cell r="K348">
            <v>187835</v>
          </cell>
          <cell r="L348">
            <v>599769</v>
          </cell>
          <cell r="N348">
            <v>788635</v>
          </cell>
        </row>
        <row r="349">
          <cell r="B349">
            <v>114368</v>
          </cell>
          <cell r="C349">
            <v>387018</v>
          </cell>
          <cell r="E349">
            <v>30838</v>
          </cell>
          <cell r="F349">
            <v>156914</v>
          </cell>
          <cell r="H349">
            <v>30860</v>
          </cell>
          <cell r="I349">
            <v>4021</v>
          </cell>
          <cell r="K349">
            <v>176066</v>
          </cell>
          <cell r="L349">
            <v>547953</v>
          </cell>
          <cell r="N349">
            <v>725612</v>
          </cell>
        </row>
        <row r="350">
          <cell r="B350">
            <v>105019</v>
          </cell>
          <cell r="C350">
            <v>356540</v>
          </cell>
          <cell r="E350">
            <v>31486</v>
          </cell>
          <cell r="F350">
            <v>161549</v>
          </cell>
          <cell r="H350">
            <v>37851</v>
          </cell>
          <cell r="I350">
            <v>6904</v>
          </cell>
          <cell r="K350">
            <v>174356</v>
          </cell>
          <cell r="L350">
            <v>524993</v>
          </cell>
          <cell r="N350">
            <v>702009</v>
          </cell>
        </row>
        <row r="351">
          <cell r="B351">
            <v>110144</v>
          </cell>
          <cell r="C351">
            <v>361938</v>
          </cell>
          <cell r="E351">
            <v>31038</v>
          </cell>
          <cell r="F351">
            <v>138109</v>
          </cell>
          <cell r="H351">
            <v>32957</v>
          </cell>
          <cell r="I351">
            <v>4731</v>
          </cell>
          <cell r="K351">
            <v>174139</v>
          </cell>
          <cell r="L351">
            <v>504778</v>
          </cell>
          <cell r="N351">
            <v>681017</v>
          </cell>
        </row>
        <row r="352">
          <cell r="B352">
            <v>117824</v>
          </cell>
          <cell r="C352">
            <v>370900</v>
          </cell>
          <cell r="E352">
            <v>32292</v>
          </cell>
          <cell r="F352">
            <v>134069</v>
          </cell>
          <cell r="H352">
            <v>24368</v>
          </cell>
          <cell r="I352">
            <v>2377</v>
          </cell>
          <cell r="K352">
            <v>174484</v>
          </cell>
          <cell r="L352">
            <v>507346</v>
          </cell>
          <cell r="N352">
            <v>681948</v>
          </cell>
        </row>
        <row r="353">
          <cell r="B353">
            <v>112696</v>
          </cell>
          <cell r="C353">
            <v>348076</v>
          </cell>
          <cell r="E353">
            <v>23215</v>
          </cell>
          <cell r="F353">
            <v>106002</v>
          </cell>
          <cell r="H353">
            <v>18151</v>
          </cell>
          <cell r="I353">
            <v>1540</v>
          </cell>
          <cell r="K353">
            <v>154062</v>
          </cell>
          <cell r="L353">
            <v>455618</v>
          </cell>
          <cell r="N353">
            <v>609681</v>
          </cell>
        </row>
        <row r="354">
          <cell r="B354">
            <v>112159</v>
          </cell>
          <cell r="C354">
            <v>345242</v>
          </cell>
          <cell r="E354">
            <v>21074</v>
          </cell>
          <cell r="F354">
            <v>94534</v>
          </cell>
          <cell r="H354">
            <v>14475</v>
          </cell>
          <cell r="I354">
            <v>1279</v>
          </cell>
          <cell r="K354">
            <v>147708</v>
          </cell>
          <cell r="L354">
            <v>441055</v>
          </cell>
          <cell r="N354">
            <v>588766</v>
          </cell>
        </row>
        <row r="355">
          <cell r="B355">
            <v>122807</v>
          </cell>
          <cell r="C355">
            <v>395555</v>
          </cell>
          <cell r="E355">
            <v>25407</v>
          </cell>
          <cell r="F355">
            <v>116428</v>
          </cell>
          <cell r="H355">
            <v>10865</v>
          </cell>
          <cell r="I355">
            <v>1720</v>
          </cell>
          <cell r="K355">
            <v>159079</v>
          </cell>
          <cell r="L355">
            <v>513703</v>
          </cell>
          <cell r="N355">
            <v>672785</v>
          </cell>
        </row>
        <row r="356">
          <cell r="B356">
            <v>113151</v>
          </cell>
          <cell r="C356">
            <v>375950</v>
          </cell>
          <cell r="E356">
            <v>34341</v>
          </cell>
          <cell r="F356">
            <v>124332</v>
          </cell>
          <cell r="H356">
            <v>10679</v>
          </cell>
          <cell r="I356">
            <v>2959</v>
          </cell>
          <cell r="K356">
            <v>158171</v>
          </cell>
          <cell r="L356">
            <v>503241</v>
          </cell>
          <cell r="N356">
            <v>661413</v>
          </cell>
        </row>
        <row r="357">
          <cell r="B357">
            <v>141444</v>
          </cell>
          <cell r="C357">
            <v>468211</v>
          </cell>
          <cell r="E357">
            <v>36257</v>
          </cell>
          <cell r="F357">
            <v>159097</v>
          </cell>
          <cell r="H357">
            <v>18859</v>
          </cell>
          <cell r="I357">
            <v>2722</v>
          </cell>
          <cell r="K357">
            <v>196560</v>
          </cell>
          <cell r="L357">
            <v>630030</v>
          </cell>
          <cell r="N357">
            <v>826590</v>
          </cell>
        </row>
        <row r="358">
          <cell r="B358">
            <v>116890</v>
          </cell>
          <cell r="C358">
            <v>407130</v>
          </cell>
          <cell r="E358">
            <v>22339</v>
          </cell>
          <cell r="F358">
            <v>158080</v>
          </cell>
          <cell r="H358">
            <v>21042</v>
          </cell>
          <cell r="I358">
            <v>3044</v>
          </cell>
          <cell r="K358">
            <v>160271</v>
          </cell>
          <cell r="L358">
            <v>568254</v>
          </cell>
          <cell r="N358">
            <v>729024</v>
          </cell>
        </row>
        <row r="359">
          <cell r="B359">
            <v>141016</v>
          </cell>
          <cell r="C359">
            <v>435389</v>
          </cell>
          <cell r="E359">
            <v>27941</v>
          </cell>
          <cell r="F359">
            <v>175472</v>
          </cell>
          <cell r="H359">
            <v>21513</v>
          </cell>
          <cell r="I359">
            <v>3744</v>
          </cell>
          <cell r="K359">
            <v>190470</v>
          </cell>
          <cell r="L359">
            <v>614605</v>
          </cell>
          <cell r="N359">
            <v>805076</v>
          </cell>
        </row>
        <row r="360">
          <cell r="B360">
            <v>136138</v>
          </cell>
          <cell r="C360">
            <v>463656</v>
          </cell>
          <cell r="E360">
            <v>30993</v>
          </cell>
          <cell r="F360">
            <v>183306</v>
          </cell>
          <cell r="H360">
            <v>24780</v>
          </cell>
          <cell r="I360">
            <v>5050</v>
          </cell>
          <cell r="K360">
            <v>191911</v>
          </cell>
          <cell r="L360">
            <v>652012</v>
          </cell>
          <cell r="N360">
            <v>844765</v>
          </cell>
        </row>
        <row r="361">
          <cell r="B361">
            <v>113348</v>
          </cell>
          <cell r="C361">
            <v>431975</v>
          </cell>
          <cell r="E361">
            <v>32016</v>
          </cell>
          <cell r="F361">
            <v>177181</v>
          </cell>
          <cell r="H361">
            <v>32472</v>
          </cell>
          <cell r="I361">
            <v>3287</v>
          </cell>
          <cell r="K361">
            <v>177836</v>
          </cell>
          <cell r="L361">
            <v>612443</v>
          </cell>
          <cell r="N361">
            <v>790280</v>
          </cell>
        </row>
        <row r="362">
          <cell r="B362">
            <v>118013</v>
          </cell>
          <cell r="C362">
            <v>433072</v>
          </cell>
          <cell r="E362">
            <v>30779</v>
          </cell>
          <cell r="F362">
            <v>197047</v>
          </cell>
          <cell r="H362">
            <v>37157</v>
          </cell>
          <cell r="I362">
            <v>3349</v>
          </cell>
          <cell r="K362">
            <v>185949</v>
          </cell>
          <cell r="L362">
            <v>633468</v>
          </cell>
          <cell r="N362">
            <v>820635</v>
          </cell>
        </row>
        <row r="363">
          <cell r="B363">
            <v>113886</v>
          </cell>
          <cell r="C363">
            <v>404115</v>
          </cell>
          <cell r="E363">
            <v>37023</v>
          </cell>
          <cell r="F363">
            <v>172356</v>
          </cell>
          <cell r="H363">
            <v>39806</v>
          </cell>
          <cell r="I363">
            <v>4955</v>
          </cell>
          <cell r="K363">
            <v>190715</v>
          </cell>
          <cell r="L363">
            <v>581426</v>
          </cell>
          <cell r="N363">
            <v>773732</v>
          </cell>
        </row>
        <row r="364">
          <cell r="B364">
            <v>116075</v>
          </cell>
          <cell r="C364">
            <v>398796</v>
          </cell>
          <cell r="E364">
            <v>31103</v>
          </cell>
          <cell r="F364">
            <v>145797</v>
          </cell>
          <cell r="H364">
            <v>30889</v>
          </cell>
          <cell r="I364">
            <v>5695</v>
          </cell>
          <cell r="K364">
            <v>178067</v>
          </cell>
          <cell r="L364">
            <v>550288</v>
          </cell>
          <cell r="N364">
            <v>729846</v>
          </cell>
        </row>
        <row r="365">
          <cell r="B365">
            <v>120439</v>
          </cell>
          <cell r="C365">
            <v>422865</v>
          </cell>
          <cell r="E365">
            <v>23068</v>
          </cell>
          <cell r="F365">
            <v>108309</v>
          </cell>
          <cell r="H365">
            <v>16848</v>
          </cell>
          <cell r="I365">
            <v>4129</v>
          </cell>
          <cell r="K365">
            <v>160355</v>
          </cell>
          <cell r="L365">
            <v>535303</v>
          </cell>
          <cell r="N365">
            <v>695657</v>
          </cell>
        </row>
        <row r="366">
          <cell r="B366">
            <v>104632</v>
          </cell>
          <cell r="C366">
            <v>392056</v>
          </cell>
          <cell r="E366">
            <v>21566</v>
          </cell>
          <cell r="F366">
            <v>103095</v>
          </cell>
          <cell r="H366">
            <v>12585</v>
          </cell>
          <cell r="I366">
            <v>3103</v>
          </cell>
          <cell r="K366">
            <v>138783</v>
          </cell>
          <cell r="L366">
            <v>498254</v>
          </cell>
          <cell r="N366">
            <v>637038</v>
          </cell>
        </row>
        <row r="367">
          <cell r="B367">
            <v>96739</v>
          </cell>
          <cell r="C367">
            <v>365497</v>
          </cell>
          <cell r="E367">
            <v>28049</v>
          </cell>
          <cell r="F367">
            <v>131829</v>
          </cell>
          <cell r="H367">
            <v>13949</v>
          </cell>
          <cell r="I367">
            <v>2346</v>
          </cell>
          <cell r="K367">
            <v>138737</v>
          </cell>
          <cell r="L367">
            <v>499672</v>
          </cell>
          <cell r="N367">
            <v>638409</v>
          </cell>
        </row>
        <row r="368">
          <cell r="B368">
            <v>109641</v>
          </cell>
          <cell r="C368">
            <v>389593</v>
          </cell>
          <cell r="E368">
            <v>25018</v>
          </cell>
          <cell r="F368">
            <v>141021</v>
          </cell>
          <cell r="H368">
            <v>9918</v>
          </cell>
          <cell r="I368">
            <v>3391</v>
          </cell>
          <cell r="K368">
            <v>144577</v>
          </cell>
          <cell r="L368">
            <v>534005</v>
          </cell>
          <cell r="N368">
            <v>678582</v>
          </cell>
        </row>
        <row r="369">
          <cell r="B369">
            <v>107499</v>
          </cell>
          <cell r="C369">
            <v>471043</v>
          </cell>
          <cell r="E369">
            <v>31072</v>
          </cell>
          <cell r="F369">
            <v>183695</v>
          </cell>
          <cell r="H369">
            <v>10302</v>
          </cell>
          <cell r="I369">
            <v>2563</v>
          </cell>
          <cell r="K369">
            <v>148873</v>
          </cell>
          <cell r="L369">
            <v>657301</v>
          </cell>
          <cell r="N369">
            <v>806174</v>
          </cell>
        </row>
        <row r="370">
          <cell r="B370">
            <v>116368</v>
          </cell>
          <cell r="C370">
            <v>550511</v>
          </cell>
          <cell r="E370">
            <v>32456</v>
          </cell>
          <cell r="F370">
            <v>191838</v>
          </cell>
          <cell r="H370">
            <v>20868</v>
          </cell>
          <cell r="I370">
            <v>3842</v>
          </cell>
          <cell r="K370">
            <v>169692</v>
          </cell>
          <cell r="L370">
            <v>746191</v>
          </cell>
          <cell r="N370">
            <v>915881</v>
          </cell>
        </row>
        <row r="371">
          <cell r="B371">
            <v>121807</v>
          </cell>
          <cell r="C371">
            <v>567053</v>
          </cell>
          <cell r="E371">
            <v>38178</v>
          </cell>
          <cell r="F371">
            <v>231560</v>
          </cell>
          <cell r="H371">
            <v>20615</v>
          </cell>
          <cell r="I371">
            <v>3083</v>
          </cell>
          <cell r="K371">
            <v>180600</v>
          </cell>
          <cell r="L371">
            <v>801696</v>
          </cell>
          <cell r="N371">
            <v>982474</v>
          </cell>
        </row>
        <row r="372">
          <cell r="B372">
            <v>103489</v>
          </cell>
          <cell r="C372">
            <v>469558</v>
          </cell>
          <cell r="E372">
            <v>37645</v>
          </cell>
          <cell r="F372">
            <v>216984</v>
          </cell>
          <cell r="H372">
            <v>24840</v>
          </cell>
          <cell r="I372">
            <v>4208</v>
          </cell>
          <cell r="K372">
            <v>165974</v>
          </cell>
          <cell r="L372">
            <v>690750</v>
          </cell>
          <cell r="N372">
            <v>856735</v>
          </cell>
        </row>
        <row r="373">
          <cell r="B373">
            <v>138970</v>
          </cell>
          <cell r="C373">
            <v>427916</v>
          </cell>
          <cell r="E373">
            <v>38964</v>
          </cell>
          <cell r="F373">
            <v>229744</v>
          </cell>
          <cell r="H373">
            <v>31160</v>
          </cell>
          <cell r="I373">
            <v>3636</v>
          </cell>
          <cell r="K373">
            <v>209094</v>
          </cell>
          <cell r="L373">
            <v>661296</v>
          </cell>
          <cell r="N373">
            <v>870389</v>
          </cell>
        </row>
        <row r="374">
          <cell r="B374">
            <v>130315</v>
          </cell>
          <cell r="C374">
            <v>418735</v>
          </cell>
          <cell r="E374">
            <v>39392</v>
          </cell>
          <cell r="F374">
            <v>211629</v>
          </cell>
          <cell r="H374">
            <v>28378</v>
          </cell>
          <cell r="I374">
            <v>6545</v>
          </cell>
          <cell r="K374">
            <v>198085</v>
          </cell>
          <cell r="L374">
            <v>636909</v>
          </cell>
          <cell r="N374">
            <v>836766</v>
          </cell>
        </row>
        <row r="375">
          <cell r="B375">
            <v>104207</v>
          </cell>
          <cell r="C375">
            <v>368084</v>
          </cell>
          <cell r="E375">
            <v>49898</v>
          </cell>
          <cell r="F375">
            <v>193654</v>
          </cell>
          <cell r="H375">
            <v>35641</v>
          </cell>
          <cell r="I375">
            <v>7499</v>
          </cell>
          <cell r="K375">
            <v>189746</v>
          </cell>
          <cell r="L375">
            <v>569237</v>
          </cell>
          <cell r="N375">
            <v>759604</v>
          </cell>
        </row>
        <row r="376">
          <cell r="B376">
            <v>140827</v>
          </cell>
          <cell r="C376">
            <v>379768</v>
          </cell>
          <cell r="E376">
            <v>33269</v>
          </cell>
          <cell r="F376">
            <v>166206</v>
          </cell>
          <cell r="H376">
            <v>25058</v>
          </cell>
          <cell r="I376">
            <v>5879</v>
          </cell>
          <cell r="K376">
            <v>199154</v>
          </cell>
          <cell r="L376">
            <v>551853</v>
          </cell>
          <cell r="N376">
            <v>751949</v>
          </cell>
        </row>
        <row r="377">
          <cell r="B377">
            <v>147130</v>
          </cell>
          <cell r="C377">
            <v>304208</v>
          </cell>
          <cell r="E377">
            <v>22090</v>
          </cell>
          <cell r="F377">
            <v>158823</v>
          </cell>
          <cell r="H377">
            <v>16180</v>
          </cell>
          <cell r="I377">
            <v>3648</v>
          </cell>
          <cell r="K377">
            <v>185400</v>
          </cell>
          <cell r="L377">
            <v>466679</v>
          </cell>
          <cell r="N377">
            <v>652080</v>
          </cell>
        </row>
        <row r="378">
          <cell r="B378">
            <v>125414</v>
          </cell>
          <cell r="C378">
            <v>273272</v>
          </cell>
          <cell r="E378">
            <v>18809</v>
          </cell>
          <cell r="F378">
            <v>138736</v>
          </cell>
          <cell r="H378">
            <v>16121</v>
          </cell>
          <cell r="I378">
            <v>3221</v>
          </cell>
          <cell r="K378">
            <v>160344</v>
          </cell>
          <cell r="L378">
            <v>415229</v>
          </cell>
          <cell r="N378">
            <v>575572</v>
          </cell>
        </row>
        <row r="379">
          <cell r="B379">
            <v>95572</v>
          </cell>
          <cell r="C379">
            <v>268745</v>
          </cell>
          <cell r="E379">
            <v>27556</v>
          </cell>
          <cell r="F379">
            <v>151363</v>
          </cell>
          <cell r="H379">
            <v>17755</v>
          </cell>
          <cell r="I379">
            <v>3565</v>
          </cell>
          <cell r="K379">
            <v>140883</v>
          </cell>
          <cell r="L379">
            <v>423673</v>
          </cell>
          <cell r="N379">
            <v>565356</v>
          </cell>
        </row>
        <row r="380">
          <cell r="B380">
            <v>137954</v>
          </cell>
          <cell r="C380">
            <v>269365</v>
          </cell>
          <cell r="E380">
            <v>28309</v>
          </cell>
          <cell r="F380">
            <v>172275</v>
          </cell>
          <cell r="H380">
            <v>21982</v>
          </cell>
          <cell r="I380">
            <v>4308</v>
          </cell>
          <cell r="K380">
            <v>188245</v>
          </cell>
          <cell r="L380">
            <v>445948</v>
          </cell>
          <cell r="N380">
            <v>634193</v>
          </cell>
        </row>
        <row r="381">
          <cell r="B381">
            <v>116284</v>
          </cell>
          <cell r="C381">
            <v>254427</v>
          </cell>
          <cell r="E381">
            <v>22601</v>
          </cell>
          <cell r="F381">
            <v>180491</v>
          </cell>
          <cell r="H381">
            <v>24352</v>
          </cell>
          <cell r="I381">
            <v>4511</v>
          </cell>
          <cell r="K381">
            <v>163237</v>
          </cell>
          <cell r="L381">
            <v>439429</v>
          </cell>
          <cell r="N381">
            <v>603734</v>
          </cell>
        </row>
        <row r="382">
          <cell r="B382">
            <v>116463</v>
          </cell>
          <cell r="C382">
            <v>421064</v>
          </cell>
          <cell r="E382">
            <v>29317</v>
          </cell>
          <cell r="F382">
            <v>216534</v>
          </cell>
          <cell r="H382">
            <v>24198</v>
          </cell>
          <cell r="I382">
            <v>4458</v>
          </cell>
          <cell r="K382">
            <v>169978</v>
          </cell>
          <cell r="L382">
            <v>642056</v>
          </cell>
          <cell r="N382">
            <v>812612</v>
          </cell>
        </row>
        <row r="383">
          <cell r="B383">
            <v>132945</v>
          </cell>
          <cell r="C383">
            <v>390657</v>
          </cell>
          <cell r="E383">
            <v>38325</v>
          </cell>
          <cell r="F383">
            <v>183376</v>
          </cell>
          <cell r="H383">
            <v>27171</v>
          </cell>
          <cell r="I383">
            <v>7183</v>
          </cell>
          <cell r="K383">
            <v>198441</v>
          </cell>
          <cell r="L383">
            <v>581216</v>
          </cell>
          <cell r="N383">
            <v>780678</v>
          </cell>
        </row>
        <row r="384">
          <cell r="B384">
            <v>105312</v>
          </cell>
          <cell r="C384">
            <v>396291</v>
          </cell>
          <cell r="E384">
            <v>47360</v>
          </cell>
          <cell r="F384">
            <v>209193</v>
          </cell>
          <cell r="H384">
            <v>26872</v>
          </cell>
          <cell r="I384">
            <v>6436</v>
          </cell>
          <cell r="K384">
            <v>179544</v>
          </cell>
          <cell r="L384">
            <v>611920</v>
          </cell>
          <cell r="N384">
            <v>793312</v>
          </cell>
        </row>
        <row r="385">
          <cell r="B385">
            <v>94127</v>
          </cell>
          <cell r="C385">
            <v>391722</v>
          </cell>
          <cell r="E385">
            <v>45417</v>
          </cell>
          <cell r="F385">
            <v>162010</v>
          </cell>
          <cell r="H385">
            <v>30203</v>
          </cell>
          <cell r="I385">
            <v>6455</v>
          </cell>
          <cell r="K385">
            <v>169747</v>
          </cell>
          <cell r="L385">
            <v>560187</v>
          </cell>
          <cell r="N385">
            <v>730528</v>
          </cell>
        </row>
        <row r="386">
          <cell r="B386">
            <v>109882</v>
          </cell>
          <cell r="C386">
            <v>340204</v>
          </cell>
          <cell r="E386">
            <v>35374</v>
          </cell>
          <cell r="F386">
            <v>161389</v>
          </cell>
          <cell r="H386">
            <v>27511</v>
          </cell>
          <cell r="I386">
            <v>6916</v>
          </cell>
          <cell r="K386">
            <v>172767</v>
          </cell>
          <cell r="L386">
            <v>508509</v>
          </cell>
          <cell r="N386">
            <v>683562</v>
          </cell>
        </row>
        <row r="387">
          <cell r="B387">
            <v>166061</v>
          </cell>
          <cell r="C387">
            <v>342915</v>
          </cell>
          <cell r="E387">
            <v>29210</v>
          </cell>
          <cell r="F387">
            <v>202923</v>
          </cell>
          <cell r="H387">
            <v>43417</v>
          </cell>
          <cell r="I387">
            <v>7708</v>
          </cell>
          <cell r="K387">
            <v>238688</v>
          </cell>
          <cell r="L387">
            <v>553546</v>
          </cell>
          <cell r="N387">
            <v>793672</v>
          </cell>
        </row>
        <row r="388">
          <cell r="B388">
            <v>137901</v>
          </cell>
          <cell r="C388">
            <v>342662</v>
          </cell>
          <cell r="E388">
            <v>31911</v>
          </cell>
          <cell r="F388">
            <v>187672</v>
          </cell>
          <cell r="H388">
            <v>38709</v>
          </cell>
          <cell r="I388">
            <v>5990</v>
          </cell>
          <cell r="K388">
            <v>208521</v>
          </cell>
          <cell r="L388">
            <v>536324</v>
          </cell>
          <cell r="N388">
            <v>744845</v>
          </cell>
        </row>
        <row r="389">
          <cell r="B389">
            <v>140598</v>
          </cell>
          <cell r="C389">
            <v>248532</v>
          </cell>
          <cell r="E389">
            <v>25043</v>
          </cell>
          <cell r="F389">
            <v>138884</v>
          </cell>
          <cell r="H389">
            <v>15846</v>
          </cell>
          <cell r="I389">
            <v>3335</v>
          </cell>
          <cell r="K389">
            <v>181487</v>
          </cell>
          <cell r="L389">
            <v>390751</v>
          </cell>
          <cell r="N389">
            <v>572239</v>
          </cell>
        </row>
        <row r="390">
          <cell r="B390">
            <v>141535</v>
          </cell>
          <cell r="C390">
            <v>229437</v>
          </cell>
          <cell r="E390">
            <v>22336</v>
          </cell>
          <cell r="F390">
            <v>150559</v>
          </cell>
          <cell r="H390">
            <v>20520</v>
          </cell>
          <cell r="I390">
            <v>4778</v>
          </cell>
          <cell r="K390">
            <v>184391</v>
          </cell>
          <cell r="L390">
            <v>384774</v>
          </cell>
          <cell r="N390">
            <v>569275</v>
          </cell>
        </row>
        <row r="391">
          <cell r="B391">
            <v>159271</v>
          </cell>
          <cell r="C391">
            <v>316998</v>
          </cell>
          <cell r="E391">
            <v>35770</v>
          </cell>
          <cell r="F391">
            <v>176586</v>
          </cell>
          <cell r="H391">
            <v>22328</v>
          </cell>
          <cell r="I391">
            <v>4712</v>
          </cell>
          <cell r="K391">
            <v>217369</v>
          </cell>
          <cell r="L391">
            <v>498296</v>
          </cell>
          <cell r="N391">
            <v>715665</v>
          </cell>
        </row>
        <row r="392">
          <cell r="B392">
            <v>142542</v>
          </cell>
          <cell r="C392">
            <v>260093</v>
          </cell>
          <cell r="E392">
            <v>27113</v>
          </cell>
          <cell r="F392">
            <v>186356</v>
          </cell>
          <cell r="H392">
            <v>24503</v>
          </cell>
          <cell r="I392">
            <v>4919</v>
          </cell>
          <cell r="K392">
            <v>194158</v>
          </cell>
          <cell r="L392">
            <v>451368</v>
          </cell>
          <cell r="N392">
            <v>645526</v>
          </cell>
        </row>
        <row r="393">
          <cell r="B393">
            <v>132845</v>
          </cell>
          <cell r="C393">
            <v>268659</v>
          </cell>
          <cell r="E393">
            <v>28107</v>
          </cell>
          <cell r="F393">
            <v>184617</v>
          </cell>
          <cell r="H393">
            <v>28197</v>
          </cell>
          <cell r="I393">
            <v>5325</v>
          </cell>
          <cell r="K393">
            <v>189149</v>
          </cell>
          <cell r="L393">
            <v>458601</v>
          </cell>
          <cell r="N393">
            <v>647750</v>
          </cell>
        </row>
        <row r="394">
          <cell r="B394">
            <v>103916</v>
          </cell>
          <cell r="C394">
            <v>299580</v>
          </cell>
          <cell r="E394">
            <v>29442</v>
          </cell>
          <cell r="F394">
            <v>232361</v>
          </cell>
          <cell r="H394">
            <v>26935</v>
          </cell>
          <cell r="I394">
            <v>6260</v>
          </cell>
          <cell r="K394">
            <v>160293</v>
          </cell>
          <cell r="L394">
            <v>538201</v>
          </cell>
          <cell r="N394">
            <v>699071</v>
          </cell>
        </row>
        <row r="395">
          <cell r="B395">
            <v>127080</v>
          </cell>
          <cell r="C395">
            <v>372511</v>
          </cell>
          <cell r="E395">
            <v>40674</v>
          </cell>
          <cell r="F395">
            <v>212902</v>
          </cell>
          <cell r="H395">
            <v>23748</v>
          </cell>
          <cell r="I395">
            <v>6009</v>
          </cell>
          <cell r="K395">
            <v>191502</v>
          </cell>
          <cell r="L395">
            <v>591422</v>
          </cell>
          <cell r="N395">
            <v>786696</v>
          </cell>
        </row>
      </sheetData>
      <sheetData sheetId="6">
        <row r="113">
          <cell r="B113">
            <v>43258</v>
          </cell>
          <cell r="D113">
            <v>6422.98</v>
          </cell>
          <cell r="E113">
            <v>7180.63</v>
          </cell>
          <cell r="F113">
            <v>1557.11</v>
          </cell>
          <cell r="G113">
            <v>6469.1</v>
          </cell>
          <cell r="H113">
            <v>6800.67</v>
          </cell>
          <cell r="I113">
            <v>603377.03999999992</v>
          </cell>
          <cell r="J113">
            <v>699190.2</v>
          </cell>
        </row>
        <row r="114">
          <cell r="B114">
            <v>55079.31</v>
          </cell>
          <cell r="D114">
            <v>4825.7299999999996</v>
          </cell>
          <cell r="E114">
            <v>12179.19</v>
          </cell>
          <cell r="F114">
            <v>3049.69</v>
          </cell>
          <cell r="G114">
            <v>8103.87</v>
          </cell>
          <cell r="H114">
            <v>8967.7900000000009</v>
          </cell>
          <cell r="I114">
            <v>683490.43</v>
          </cell>
          <cell r="J114">
            <v>808751.63</v>
          </cell>
        </row>
        <row r="115">
          <cell r="B115">
            <v>56332.23</v>
          </cell>
          <cell r="D115">
            <v>9384.27</v>
          </cell>
          <cell r="E115">
            <v>10284.11</v>
          </cell>
          <cell r="F115">
            <v>3369.51</v>
          </cell>
          <cell r="G115">
            <v>5506.46</v>
          </cell>
          <cell r="H115">
            <v>11949.5</v>
          </cell>
          <cell r="I115">
            <v>712608.5</v>
          </cell>
          <cell r="J115">
            <v>840474.72</v>
          </cell>
        </row>
        <row r="116">
          <cell r="B116">
            <v>65948.7</v>
          </cell>
          <cell r="D116">
            <v>10416.280000000001</v>
          </cell>
          <cell r="E116">
            <v>14625.3</v>
          </cell>
          <cell r="F116">
            <v>2100.4499999999998</v>
          </cell>
          <cell r="G116">
            <v>5356.51</v>
          </cell>
          <cell r="H116">
            <v>12505.46</v>
          </cell>
          <cell r="I116">
            <v>699976.83000000007</v>
          </cell>
          <cell r="J116">
            <v>845031.63</v>
          </cell>
        </row>
        <row r="117">
          <cell r="B117">
            <v>76153.42</v>
          </cell>
          <cell r="D117">
            <v>19386.669999999998</v>
          </cell>
          <cell r="E117">
            <v>13147.5</v>
          </cell>
          <cell r="F117">
            <v>3451.73</v>
          </cell>
          <cell r="G117">
            <v>10736.97</v>
          </cell>
          <cell r="H117">
            <v>12570.89</v>
          </cell>
          <cell r="I117">
            <v>790505.45</v>
          </cell>
          <cell r="J117">
            <v>961813.56</v>
          </cell>
        </row>
        <row r="118">
          <cell r="B118">
            <v>92071.360000000001</v>
          </cell>
          <cell r="D118">
            <v>13802.05</v>
          </cell>
          <cell r="E118">
            <v>10534.73</v>
          </cell>
          <cell r="F118">
            <v>4221.96</v>
          </cell>
          <cell r="G118">
            <v>8899.26</v>
          </cell>
          <cell r="H118">
            <v>14462.19</v>
          </cell>
          <cell r="I118">
            <v>746943.42999999993</v>
          </cell>
          <cell r="J118">
            <v>931858.87</v>
          </cell>
        </row>
        <row r="119">
          <cell r="B119">
            <v>79173.53</v>
          </cell>
          <cell r="D119">
            <v>12313</v>
          </cell>
          <cell r="E119">
            <v>12346.72</v>
          </cell>
          <cell r="F119">
            <v>5479.63</v>
          </cell>
          <cell r="G119">
            <v>8638.2999999999993</v>
          </cell>
          <cell r="H119">
            <v>18635.82</v>
          </cell>
          <cell r="I119">
            <v>682627.22</v>
          </cell>
          <cell r="J119">
            <v>856652.44</v>
          </cell>
        </row>
        <row r="120">
          <cell r="B120">
            <v>88638.49</v>
          </cell>
          <cell r="D120">
            <v>15761.92</v>
          </cell>
          <cell r="E120">
            <v>18295.7</v>
          </cell>
          <cell r="F120">
            <v>4980.04</v>
          </cell>
          <cell r="G120">
            <v>8561.1299999999992</v>
          </cell>
          <cell r="H120">
            <v>7607.23</v>
          </cell>
          <cell r="I120">
            <v>721626.78999999992</v>
          </cell>
          <cell r="J120">
            <v>903485.43999999994</v>
          </cell>
        </row>
        <row r="121">
          <cell r="B121">
            <v>90161.24</v>
          </cell>
          <cell r="D121">
            <v>10934.57</v>
          </cell>
          <cell r="E121">
            <v>18443.990000000002</v>
          </cell>
          <cell r="F121">
            <v>4033.91</v>
          </cell>
          <cell r="G121">
            <v>10160.969999999999</v>
          </cell>
          <cell r="H121">
            <v>12708.7</v>
          </cell>
          <cell r="I121">
            <v>749452.41999999993</v>
          </cell>
          <cell r="J121">
            <v>948085.76000000001</v>
          </cell>
        </row>
        <row r="122">
          <cell r="B122">
            <v>92960.19</v>
          </cell>
          <cell r="D122">
            <v>15060.47</v>
          </cell>
          <cell r="E122">
            <v>13921.34</v>
          </cell>
          <cell r="F122">
            <v>4539.4399999999996</v>
          </cell>
          <cell r="G122">
            <v>10170.85</v>
          </cell>
          <cell r="H122">
            <v>14516.82</v>
          </cell>
          <cell r="I122">
            <v>687824.55</v>
          </cell>
          <cell r="J122">
            <v>887227</v>
          </cell>
        </row>
        <row r="123">
          <cell r="B123">
            <v>72084.7</v>
          </cell>
          <cell r="D123">
            <v>13025.03</v>
          </cell>
          <cell r="E123">
            <v>11956.7</v>
          </cell>
          <cell r="F123">
            <v>2319.59</v>
          </cell>
          <cell r="G123">
            <v>6367.43</v>
          </cell>
          <cell r="H123">
            <v>5583.26</v>
          </cell>
          <cell r="I123">
            <v>694924.20000000007</v>
          </cell>
          <cell r="J123">
            <v>844917.81</v>
          </cell>
        </row>
        <row r="124">
          <cell r="B124">
            <v>43149.3</v>
          </cell>
          <cell r="C124">
            <v>22597.77</v>
          </cell>
          <cell r="D124">
            <v>8133.4</v>
          </cell>
          <cell r="E124">
            <v>6569.02</v>
          </cell>
          <cell r="F124">
            <v>3689.34</v>
          </cell>
          <cell r="G124">
            <v>6242.95</v>
          </cell>
          <cell r="H124">
            <v>3029.45</v>
          </cell>
          <cell r="I124">
            <v>587878.77</v>
          </cell>
          <cell r="J124">
            <v>681290</v>
          </cell>
        </row>
        <row r="125">
          <cell r="B125">
            <v>50028.06</v>
          </cell>
          <cell r="D125">
            <v>5576.96</v>
          </cell>
          <cell r="E125">
            <v>7150.28</v>
          </cell>
          <cell r="F125">
            <v>1983.23</v>
          </cell>
          <cell r="G125">
            <v>4169.87</v>
          </cell>
          <cell r="H125">
            <v>6644.35</v>
          </cell>
          <cell r="I125">
            <v>560965.80000000005</v>
          </cell>
          <cell r="J125">
            <v>660927</v>
          </cell>
        </row>
        <row r="126">
          <cell r="B126">
            <v>54370.97</v>
          </cell>
          <cell r="D126">
            <v>10055.4</v>
          </cell>
          <cell r="E126">
            <v>8074.66</v>
          </cell>
          <cell r="F126">
            <v>3048.36</v>
          </cell>
          <cell r="G126">
            <v>6843.41</v>
          </cell>
          <cell r="H126">
            <v>12086.4</v>
          </cell>
          <cell r="I126">
            <v>636930.44999999995</v>
          </cell>
          <cell r="J126">
            <v>758505</v>
          </cell>
        </row>
        <row r="127">
          <cell r="B127">
            <v>57370.87</v>
          </cell>
          <cell r="D127">
            <v>15090.79</v>
          </cell>
          <cell r="E127">
            <v>8508.99</v>
          </cell>
          <cell r="F127">
            <v>3290.92</v>
          </cell>
          <cell r="G127">
            <v>8545.11</v>
          </cell>
          <cell r="H127">
            <v>15886.02</v>
          </cell>
          <cell r="I127">
            <v>667361.55000000005</v>
          </cell>
          <cell r="J127">
            <v>806371</v>
          </cell>
        </row>
        <row r="128">
          <cell r="B128">
            <v>59462.02</v>
          </cell>
          <cell r="D128">
            <v>5403.34</v>
          </cell>
          <cell r="E128">
            <v>10635.81</v>
          </cell>
          <cell r="F128">
            <v>2742.74</v>
          </cell>
          <cell r="G128">
            <v>5666.3</v>
          </cell>
          <cell r="H128">
            <v>8928.7800000000007</v>
          </cell>
          <cell r="I128">
            <v>649668.39</v>
          </cell>
          <cell r="J128">
            <v>777210</v>
          </cell>
        </row>
        <row r="129">
          <cell r="B129">
            <v>64390.95</v>
          </cell>
          <cell r="D129">
            <v>10261.07</v>
          </cell>
          <cell r="E129">
            <v>11675.06</v>
          </cell>
          <cell r="F129">
            <v>4164.2</v>
          </cell>
          <cell r="G129">
            <v>8235.39</v>
          </cell>
          <cell r="H129">
            <v>5848.87</v>
          </cell>
          <cell r="I129">
            <v>618047.34000000008</v>
          </cell>
          <cell r="J129">
            <v>751145</v>
          </cell>
        </row>
        <row r="130">
          <cell r="B130">
            <v>79094.06</v>
          </cell>
          <cell r="D130">
            <v>8627.9699999999993</v>
          </cell>
          <cell r="E130">
            <v>11085.74</v>
          </cell>
          <cell r="F130">
            <v>3426.22</v>
          </cell>
          <cell r="G130">
            <v>9038.59</v>
          </cell>
          <cell r="H130">
            <v>9584.6200000000008</v>
          </cell>
          <cell r="I130">
            <v>649570.1</v>
          </cell>
          <cell r="J130">
            <v>799308</v>
          </cell>
        </row>
        <row r="131">
          <cell r="B131">
            <v>99608.94</v>
          </cell>
          <cell r="D131">
            <v>12360.61</v>
          </cell>
          <cell r="E131">
            <v>25990.62</v>
          </cell>
          <cell r="F131">
            <v>6257.96</v>
          </cell>
          <cell r="G131">
            <v>10651.76</v>
          </cell>
          <cell r="H131">
            <v>11338.73</v>
          </cell>
          <cell r="I131">
            <v>689726.89999999991</v>
          </cell>
          <cell r="J131">
            <v>902939</v>
          </cell>
        </row>
        <row r="132">
          <cell r="B132">
            <v>101768.53</v>
          </cell>
          <cell r="D132">
            <v>7439.87</v>
          </cell>
          <cell r="E132">
            <v>12711.25</v>
          </cell>
          <cell r="F132">
            <v>4382.1899999999996</v>
          </cell>
          <cell r="G132">
            <v>9107.08</v>
          </cell>
          <cell r="H132">
            <v>12479.59</v>
          </cell>
          <cell r="I132">
            <v>721686.29</v>
          </cell>
          <cell r="J132">
            <v>909690</v>
          </cell>
        </row>
        <row r="133">
          <cell r="B133">
            <v>84222.31</v>
          </cell>
          <cell r="D133">
            <v>9029.0400000000009</v>
          </cell>
          <cell r="E133">
            <v>15578.21</v>
          </cell>
          <cell r="F133">
            <v>5406.97</v>
          </cell>
          <cell r="G133">
            <v>8906.5499999999993</v>
          </cell>
          <cell r="H133">
            <v>11195.81</v>
          </cell>
          <cell r="I133">
            <v>659658.79</v>
          </cell>
          <cell r="J133">
            <v>831344</v>
          </cell>
        </row>
        <row r="134">
          <cell r="B134">
            <v>86039.76</v>
          </cell>
          <cell r="D134">
            <v>9781.51</v>
          </cell>
          <cell r="E134">
            <v>10122.56</v>
          </cell>
          <cell r="F134">
            <v>3231.58</v>
          </cell>
          <cell r="G134">
            <v>6480.19</v>
          </cell>
          <cell r="H134">
            <v>13706.08</v>
          </cell>
          <cell r="I134">
            <v>643349.79</v>
          </cell>
          <cell r="J134">
            <v>797722</v>
          </cell>
        </row>
        <row r="135">
          <cell r="B135">
            <v>57081.59</v>
          </cell>
          <cell r="D135">
            <v>6946.38</v>
          </cell>
          <cell r="E135">
            <v>9828.17</v>
          </cell>
          <cell r="F135">
            <v>1879.64</v>
          </cell>
          <cell r="G135">
            <v>5833.49</v>
          </cell>
          <cell r="H135">
            <v>8305.25</v>
          </cell>
          <cell r="I135">
            <v>626954.01</v>
          </cell>
          <cell r="J135">
            <v>739929</v>
          </cell>
        </row>
        <row r="136">
          <cell r="B136">
            <v>37990.03</v>
          </cell>
          <cell r="C136">
            <v>19426.73</v>
          </cell>
          <cell r="D136">
            <v>8847.36</v>
          </cell>
          <cell r="E136">
            <v>6100.17</v>
          </cell>
          <cell r="F136">
            <v>2082.4299999999998</v>
          </cell>
          <cell r="G136">
            <v>2715.07</v>
          </cell>
          <cell r="H136">
            <v>5231.68</v>
          </cell>
          <cell r="I136">
            <v>511231.53</v>
          </cell>
          <cell r="J136">
            <v>593625</v>
          </cell>
        </row>
        <row r="137">
          <cell r="B137">
            <v>40909.83</v>
          </cell>
          <cell r="D137">
            <v>5692.74</v>
          </cell>
          <cell r="E137">
            <v>4511.4399999999996</v>
          </cell>
          <cell r="F137">
            <v>1976.68</v>
          </cell>
          <cell r="G137">
            <v>4270.99</v>
          </cell>
          <cell r="H137">
            <v>8443.0300000000007</v>
          </cell>
          <cell r="I137">
            <v>480516.85</v>
          </cell>
          <cell r="J137">
            <v>566958</v>
          </cell>
        </row>
        <row r="138">
          <cell r="B138">
            <v>53236.32</v>
          </cell>
          <cell r="D138">
            <v>11605.49</v>
          </cell>
          <cell r="E138">
            <v>6448.87</v>
          </cell>
          <cell r="F138">
            <v>3780.73</v>
          </cell>
          <cell r="G138">
            <v>5463.25</v>
          </cell>
          <cell r="H138">
            <v>7436.85</v>
          </cell>
          <cell r="I138">
            <v>597166.51</v>
          </cell>
          <cell r="J138">
            <v>705274</v>
          </cell>
        </row>
        <row r="139">
          <cell r="B139">
            <v>49161.53</v>
          </cell>
          <cell r="D139">
            <v>7842.14</v>
          </cell>
          <cell r="E139">
            <v>7775.63</v>
          </cell>
          <cell r="F139">
            <v>2422.77</v>
          </cell>
          <cell r="G139">
            <v>6386.75</v>
          </cell>
          <cell r="H139">
            <v>8876.23</v>
          </cell>
          <cell r="I139">
            <v>557799.53</v>
          </cell>
          <cell r="J139">
            <v>672977</v>
          </cell>
        </row>
        <row r="140">
          <cell r="B140">
            <v>57463.01</v>
          </cell>
          <cell r="D140">
            <v>7195.54</v>
          </cell>
          <cell r="E140">
            <v>8867.1200000000008</v>
          </cell>
          <cell r="F140">
            <v>1655.99</v>
          </cell>
          <cell r="G140">
            <v>5297.78</v>
          </cell>
          <cell r="H140">
            <v>8564.15</v>
          </cell>
          <cell r="I140">
            <v>696695.59</v>
          </cell>
          <cell r="J140">
            <v>824249</v>
          </cell>
        </row>
        <row r="141">
          <cell r="B141">
            <v>72411.3</v>
          </cell>
          <cell r="D141">
            <v>10199.24</v>
          </cell>
          <cell r="E141">
            <v>11293.04</v>
          </cell>
          <cell r="F141">
            <v>2431.6799999999998</v>
          </cell>
          <cell r="G141">
            <v>6319.71</v>
          </cell>
          <cell r="H141">
            <v>7452.11</v>
          </cell>
          <cell r="I141">
            <v>708208.08000000007</v>
          </cell>
          <cell r="J141">
            <v>849105</v>
          </cell>
        </row>
        <row r="142">
          <cell r="B142">
            <v>90815.89</v>
          </cell>
          <cell r="D142">
            <v>5795.01</v>
          </cell>
          <cell r="E142">
            <v>9077.14</v>
          </cell>
          <cell r="F142">
            <v>2546.71</v>
          </cell>
          <cell r="G142">
            <v>6392.45</v>
          </cell>
          <cell r="H142">
            <v>8227.18</v>
          </cell>
          <cell r="I142">
            <v>665500.61</v>
          </cell>
          <cell r="J142">
            <v>818534</v>
          </cell>
        </row>
        <row r="143">
          <cell r="B143">
            <v>89323.97</v>
          </cell>
          <cell r="D143">
            <v>8221.94</v>
          </cell>
          <cell r="E143">
            <v>11133.47</v>
          </cell>
          <cell r="F143">
            <v>2860.47</v>
          </cell>
          <cell r="G143">
            <v>6469.7</v>
          </cell>
          <cell r="H143">
            <v>13162.76</v>
          </cell>
          <cell r="I143">
            <v>666807.90999999992</v>
          </cell>
          <cell r="J143">
            <v>833888</v>
          </cell>
        </row>
        <row r="144">
          <cell r="B144">
            <v>75863.22</v>
          </cell>
          <cell r="D144">
            <v>5131.72</v>
          </cell>
          <cell r="E144">
            <v>12838.27</v>
          </cell>
          <cell r="F144">
            <v>5438.41</v>
          </cell>
          <cell r="G144">
            <v>7050.1</v>
          </cell>
          <cell r="H144">
            <v>15063.9</v>
          </cell>
          <cell r="I144">
            <v>694525.41</v>
          </cell>
          <cell r="J144">
            <v>841134</v>
          </cell>
        </row>
        <row r="145">
          <cell r="B145">
            <v>87883.63</v>
          </cell>
          <cell r="D145">
            <v>6026.9</v>
          </cell>
          <cell r="E145">
            <v>18923.48</v>
          </cell>
          <cell r="F145">
            <v>3394.09</v>
          </cell>
          <cell r="G145">
            <v>9290.65</v>
          </cell>
          <cell r="H145">
            <v>11782.37</v>
          </cell>
          <cell r="I145">
            <v>609920.68000000005</v>
          </cell>
          <cell r="J145">
            <v>780593</v>
          </cell>
        </row>
        <row r="146">
          <cell r="B146">
            <v>82647.92</v>
          </cell>
          <cell r="D146">
            <v>4717.3999999999996</v>
          </cell>
          <cell r="E146">
            <v>11389.67</v>
          </cell>
          <cell r="F146">
            <v>3731.01</v>
          </cell>
          <cell r="G146">
            <v>9328.69</v>
          </cell>
          <cell r="H146">
            <v>8592.9500000000007</v>
          </cell>
          <cell r="I146">
            <v>626860.92999999993</v>
          </cell>
          <cell r="J146">
            <v>777017</v>
          </cell>
        </row>
        <row r="147">
          <cell r="B147">
            <v>39312.35</v>
          </cell>
          <cell r="D147">
            <v>3143.43</v>
          </cell>
          <cell r="E147">
            <v>11922.96</v>
          </cell>
          <cell r="F147">
            <v>2431.9</v>
          </cell>
          <cell r="G147">
            <v>7211.3</v>
          </cell>
          <cell r="H147">
            <v>13868.19</v>
          </cell>
          <cell r="I147">
            <v>561243.85</v>
          </cell>
          <cell r="J147">
            <v>661676</v>
          </cell>
        </row>
        <row r="148">
          <cell r="B148">
            <v>32691.9</v>
          </cell>
          <cell r="C148">
            <v>18811.419999999998</v>
          </cell>
          <cell r="D148">
            <v>3673.07</v>
          </cell>
          <cell r="E148">
            <v>7841.76</v>
          </cell>
          <cell r="F148">
            <v>2662.82</v>
          </cell>
          <cell r="G148">
            <v>5216.51</v>
          </cell>
          <cell r="H148">
            <v>7477.64</v>
          </cell>
          <cell r="I148">
            <v>523377.88</v>
          </cell>
          <cell r="J148">
            <v>601753</v>
          </cell>
        </row>
        <row r="149">
          <cell r="B149">
            <v>40785.65</v>
          </cell>
          <cell r="C149">
            <v>22673.73</v>
          </cell>
          <cell r="D149">
            <v>6397.71</v>
          </cell>
          <cell r="E149">
            <v>4243.79</v>
          </cell>
          <cell r="F149">
            <v>2507.75</v>
          </cell>
          <cell r="G149">
            <v>5401.8</v>
          </cell>
          <cell r="H149">
            <v>9090.64</v>
          </cell>
          <cell r="I149">
            <v>472068.93</v>
          </cell>
          <cell r="J149">
            <v>563170</v>
          </cell>
        </row>
        <row r="150">
          <cell r="B150">
            <v>48103.58</v>
          </cell>
          <cell r="C150">
            <v>20899.03</v>
          </cell>
          <cell r="D150">
            <v>6820.45</v>
          </cell>
          <cell r="E150">
            <v>6794.77</v>
          </cell>
          <cell r="F150">
            <v>2480.13</v>
          </cell>
          <cell r="G150">
            <v>6388.6</v>
          </cell>
          <cell r="H150">
            <v>13691</v>
          </cell>
          <cell r="I150">
            <v>581842.43999999994</v>
          </cell>
          <cell r="J150">
            <v>687020</v>
          </cell>
        </row>
        <row r="151">
          <cell r="B151">
            <v>39098.9</v>
          </cell>
          <cell r="C151">
            <v>26149.24</v>
          </cell>
          <cell r="D151">
            <v>7503.25</v>
          </cell>
          <cell r="E151">
            <v>14287.53</v>
          </cell>
          <cell r="F151">
            <v>2356.8000000000002</v>
          </cell>
          <cell r="G151">
            <v>6225.01</v>
          </cell>
          <cell r="H151">
            <v>10581.27</v>
          </cell>
          <cell r="I151">
            <v>552274</v>
          </cell>
          <cell r="J151">
            <v>658476</v>
          </cell>
        </row>
        <row r="152">
          <cell r="B152">
            <v>45939.92</v>
          </cell>
          <cell r="C152">
            <v>25491.1</v>
          </cell>
          <cell r="D152">
            <v>7680.8</v>
          </cell>
          <cell r="E152">
            <v>10855.79</v>
          </cell>
          <cell r="F152">
            <v>2540.09</v>
          </cell>
          <cell r="G152">
            <v>3739.32</v>
          </cell>
          <cell r="H152">
            <v>13129.52</v>
          </cell>
          <cell r="I152">
            <v>649793.46</v>
          </cell>
          <cell r="J152">
            <v>759170</v>
          </cell>
        </row>
        <row r="153">
          <cell r="B153">
            <v>67542.509999999995</v>
          </cell>
          <cell r="C153">
            <v>30656.639999999999</v>
          </cell>
          <cell r="D153">
            <v>9880.14</v>
          </cell>
          <cell r="E153">
            <v>10497.93</v>
          </cell>
          <cell r="F153">
            <v>5497.78</v>
          </cell>
          <cell r="G153">
            <v>5879.98</v>
          </cell>
          <cell r="H153">
            <v>7752.83</v>
          </cell>
          <cell r="I153">
            <v>640793.18999999994</v>
          </cell>
          <cell r="J153">
            <v>778501</v>
          </cell>
        </row>
        <row r="154">
          <cell r="B154">
            <v>70631.59</v>
          </cell>
          <cell r="C154">
            <v>29310.99</v>
          </cell>
          <cell r="D154">
            <v>9038.34</v>
          </cell>
          <cell r="E154">
            <v>11313.81</v>
          </cell>
          <cell r="F154">
            <v>4169.82</v>
          </cell>
          <cell r="G154">
            <v>6238.34</v>
          </cell>
          <cell r="H154">
            <v>12781.84</v>
          </cell>
          <cell r="I154">
            <v>625225.27</v>
          </cell>
          <cell r="J154">
            <v>768710</v>
          </cell>
        </row>
        <row r="155">
          <cell r="B155">
            <v>90501.56</v>
          </cell>
          <cell r="C155">
            <v>32839.86</v>
          </cell>
          <cell r="D155">
            <v>6580.91</v>
          </cell>
          <cell r="E155">
            <v>11879.02</v>
          </cell>
          <cell r="F155">
            <v>4336.42</v>
          </cell>
          <cell r="G155">
            <v>7543.19</v>
          </cell>
          <cell r="H155">
            <v>13297.23</v>
          </cell>
          <cell r="I155">
            <v>621656.80999999994</v>
          </cell>
          <cell r="J155">
            <v>788635</v>
          </cell>
        </row>
        <row r="156">
          <cell r="B156">
            <v>83268.12</v>
          </cell>
          <cell r="C156">
            <v>29780.71</v>
          </cell>
          <cell r="D156">
            <v>7170.73</v>
          </cell>
          <cell r="E156">
            <v>16501.7</v>
          </cell>
          <cell r="F156">
            <v>4051.04</v>
          </cell>
          <cell r="G156">
            <v>5166.75</v>
          </cell>
          <cell r="H156">
            <v>14177.44</v>
          </cell>
          <cell r="I156">
            <v>565495.51</v>
          </cell>
          <cell r="J156">
            <v>725612</v>
          </cell>
        </row>
        <row r="157">
          <cell r="B157">
            <v>86342.25</v>
          </cell>
          <cell r="C157">
            <v>31157.78</v>
          </cell>
          <cell r="D157">
            <v>7752.77</v>
          </cell>
          <cell r="E157">
            <v>11354.92</v>
          </cell>
          <cell r="F157">
            <v>5141.96</v>
          </cell>
          <cell r="G157">
            <v>7333.05</v>
          </cell>
          <cell r="H157">
            <v>13142.14</v>
          </cell>
          <cell r="I157">
            <v>539784.13</v>
          </cell>
          <cell r="J157">
            <v>702009</v>
          </cell>
        </row>
        <row r="158">
          <cell r="B158">
            <v>73662.8</v>
          </cell>
          <cell r="C158">
            <v>25713.41</v>
          </cell>
          <cell r="D158">
            <v>6191.85</v>
          </cell>
          <cell r="E158">
            <v>10168.6</v>
          </cell>
          <cell r="F158">
            <v>2894.42</v>
          </cell>
          <cell r="G158">
            <v>7622.36</v>
          </cell>
          <cell r="H158">
            <v>12293.01</v>
          </cell>
          <cell r="I158">
            <v>542470.55000000005</v>
          </cell>
          <cell r="J158">
            <v>681017</v>
          </cell>
        </row>
        <row r="159">
          <cell r="B159">
            <v>59525.63</v>
          </cell>
          <cell r="C159">
            <v>23855.200000000001</v>
          </cell>
          <cell r="D159">
            <v>16564.849999999999</v>
          </cell>
          <cell r="E159">
            <v>8389.81</v>
          </cell>
          <cell r="F159">
            <v>2827.01</v>
          </cell>
          <cell r="G159">
            <v>6974.79</v>
          </cell>
          <cell r="H159">
            <v>13748.84</v>
          </cell>
          <cell r="I159">
            <v>550061.87</v>
          </cell>
          <cell r="J159">
            <v>681948</v>
          </cell>
        </row>
        <row r="160">
          <cell r="B160">
            <v>52816</v>
          </cell>
          <cell r="C160">
            <v>18034</v>
          </cell>
          <cell r="D160">
            <v>8945</v>
          </cell>
          <cell r="E160">
            <v>6590</v>
          </cell>
          <cell r="F160">
            <v>4681</v>
          </cell>
          <cell r="G160">
            <v>6405</v>
          </cell>
          <cell r="H160">
            <v>7318</v>
          </cell>
          <cell r="I160">
            <v>504892</v>
          </cell>
          <cell r="J160">
            <v>609681</v>
          </cell>
        </row>
        <row r="161">
          <cell r="B161">
            <v>46384</v>
          </cell>
          <cell r="C161">
            <v>14241</v>
          </cell>
          <cell r="D161">
            <v>5759</v>
          </cell>
          <cell r="E161">
            <v>6992</v>
          </cell>
          <cell r="F161">
            <v>3190</v>
          </cell>
          <cell r="G161">
            <v>5501</v>
          </cell>
          <cell r="H161">
            <v>6771</v>
          </cell>
          <cell r="I161">
            <v>499928</v>
          </cell>
          <cell r="J161">
            <v>588766</v>
          </cell>
        </row>
        <row r="162">
          <cell r="B162">
            <v>51746</v>
          </cell>
          <cell r="C162">
            <v>26802</v>
          </cell>
          <cell r="D162">
            <v>8860</v>
          </cell>
          <cell r="E162">
            <v>9435</v>
          </cell>
          <cell r="F162">
            <v>2163</v>
          </cell>
          <cell r="G162">
            <v>6124</v>
          </cell>
          <cell r="H162">
            <v>11879</v>
          </cell>
          <cell r="I162">
            <v>555776</v>
          </cell>
          <cell r="J162">
            <v>672785</v>
          </cell>
        </row>
        <row r="163">
          <cell r="B163">
            <v>63579</v>
          </cell>
          <cell r="C163">
            <v>24527</v>
          </cell>
          <cell r="D163">
            <v>6306</v>
          </cell>
          <cell r="E163">
            <v>5359</v>
          </cell>
          <cell r="F163">
            <v>2438</v>
          </cell>
          <cell r="G163">
            <v>8478</v>
          </cell>
          <cell r="H163">
            <v>14165</v>
          </cell>
          <cell r="I163">
            <v>536561</v>
          </cell>
          <cell r="J163">
            <v>661413</v>
          </cell>
        </row>
        <row r="164">
          <cell r="B164">
            <v>83683</v>
          </cell>
          <cell r="C164">
            <v>33456</v>
          </cell>
          <cell r="D164">
            <v>10960</v>
          </cell>
          <cell r="E164">
            <v>9276</v>
          </cell>
          <cell r="F164">
            <v>3038</v>
          </cell>
          <cell r="G164">
            <v>9782</v>
          </cell>
          <cell r="H164">
            <v>16194</v>
          </cell>
          <cell r="I164">
            <v>660201</v>
          </cell>
          <cell r="J164">
            <v>826590</v>
          </cell>
        </row>
        <row r="165">
          <cell r="B165">
            <v>84581</v>
          </cell>
          <cell r="C165">
            <v>32430</v>
          </cell>
          <cell r="D165">
            <v>9031</v>
          </cell>
          <cell r="E165">
            <v>9230</v>
          </cell>
          <cell r="F165">
            <v>5950</v>
          </cell>
          <cell r="G165">
            <v>5553</v>
          </cell>
          <cell r="H165">
            <v>7743</v>
          </cell>
          <cell r="I165">
            <v>574506</v>
          </cell>
          <cell r="J165">
            <v>729024</v>
          </cell>
        </row>
        <row r="166">
          <cell r="B166">
            <v>95698</v>
          </cell>
          <cell r="C166">
            <v>29286</v>
          </cell>
          <cell r="D166">
            <v>7826</v>
          </cell>
          <cell r="E166">
            <v>11331</v>
          </cell>
          <cell r="F166">
            <v>5716</v>
          </cell>
          <cell r="G166">
            <v>8475</v>
          </cell>
          <cell r="H166">
            <v>9838</v>
          </cell>
          <cell r="I166">
            <v>636906</v>
          </cell>
          <cell r="J166">
            <v>805076</v>
          </cell>
        </row>
        <row r="167">
          <cell r="B167">
            <v>105462</v>
          </cell>
          <cell r="C167">
            <v>32741</v>
          </cell>
          <cell r="D167">
            <v>9419</v>
          </cell>
          <cell r="E167">
            <v>10316</v>
          </cell>
          <cell r="F167">
            <v>3631</v>
          </cell>
          <cell r="G167">
            <v>9278</v>
          </cell>
          <cell r="H167">
            <v>12721</v>
          </cell>
          <cell r="I167">
            <v>661197</v>
          </cell>
          <cell r="J167">
            <v>844765</v>
          </cell>
        </row>
        <row r="168">
          <cell r="B168">
            <v>94438</v>
          </cell>
          <cell r="C168">
            <v>33106</v>
          </cell>
          <cell r="D168">
            <v>14208</v>
          </cell>
          <cell r="E168">
            <v>9264</v>
          </cell>
          <cell r="F168">
            <v>5155</v>
          </cell>
          <cell r="G168">
            <v>9820</v>
          </cell>
          <cell r="H168">
            <v>10919</v>
          </cell>
          <cell r="I168">
            <v>613370</v>
          </cell>
          <cell r="J168">
            <v>790280</v>
          </cell>
        </row>
        <row r="169">
          <cell r="B169">
            <v>108983</v>
          </cell>
          <cell r="C169">
            <v>35458</v>
          </cell>
          <cell r="D169">
            <v>12550</v>
          </cell>
          <cell r="E169">
            <v>14142</v>
          </cell>
          <cell r="F169">
            <v>3758</v>
          </cell>
          <cell r="G169">
            <v>6869</v>
          </cell>
          <cell r="H169">
            <v>9078</v>
          </cell>
          <cell r="I169">
            <v>629797</v>
          </cell>
          <cell r="J169">
            <v>820635</v>
          </cell>
        </row>
        <row r="170">
          <cell r="B170">
            <v>89896</v>
          </cell>
          <cell r="C170">
            <v>31125</v>
          </cell>
          <cell r="D170">
            <v>14427</v>
          </cell>
          <cell r="E170">
            <v>8963</v>
          </cell>
          <cell r="F170">
            <v>6688</v>
          </cell>
          <cell r="G170">
            <v>9079</v>
          </cell>
          <cell r="H170">
            <v>9294</v>
          </cell>
          <cell r="I170">
            <v>604260</v>
          </cell>
          <cell r="J170">
            <v>773732</v>
          </cell>
        </row>
        <row r="171">
          <cell r="B171">
            <v>79773</v>
          </cell>
          <cell r="C171">
            <v>29009</v>
          </cell>
          <cell r="D171">
            <v>8919</v>
          </cell>
          <cell r="E171">
            <v>6868</v>
          </cell>
          <cell r="F171">
            <v>3418</v>
          </cell>
          <cell r="G171">
            <v>6126</v>
          </cell>
          <cell r="H171">
            <v>9187</v>
          </cell>
          <cell r="I171">
            <v>586546</v>
          </cell>
          <cell r="J171">
            <v>729846</v>
          </cell>
        </row>
        <row r="172">
          <cell r="B172">
            <v>58358</v>
          </cell>
          <cell r="C172">
            <v>22095</v>
          </cell>
          <cell r="D172">
            <v>3609</v>
          </cell>
          <cell r="E172">
            <v>6840</v>
          </cell>
          <cell r="F172">
            <v>4079</v>
          </cell>
          <cell r="G172">
            <v>4305</v>
          </cell>
          <cell r="H172">
            <v>6354</v>
          </cell>
          <cell r="I172">
            <v>590017</v>
          </cell>
          <cell r="J172">
            <v>695657</v>
          </cell>
        </row>
        <row r="173">
          <cell r="B173">
            <v>56120</v>
          </cell>
          <cell r="C173">
            <v>25248</v>
          </cell>
          <cell r="D173">
            <v>4416</v>
          </cell>
          <cell r="E173">
            <v>4967</v>
          </cell>
          <cell r="F173">
            <v>2448</v>
          </cell>
          <cell r="G173">
            <v>5072</v>
          </cell>
          <cell r="H173">
            <v>8313</v>
          </cell>
          <cell r="I173">
            <v>530454</v>
          </cell>
          <cell r="J173">
            <v>637038</v>
          </cell>
        </row>
        <row r="174">
          <cell r="B174">
            <v>55275</v>
          </cell>
          <cell r="C174">
            <v>26401</v>
          </cell>
          <cell r="D174">
            <v>10815</v>
          </cell>
          <cell r="E174">
            <v>5630</v>
          </cell>
          <cell r="F174">
            <v>3362</v>
          </cell>
          <cell r="G174">
            <v>8844</v>
          </cell>
          <cell r="H174">
            <v>9067</v>
          </cell>
          <cell r="I174">
            <v>519015</v>
          </cell>
          <cell r="J174">
            <v>638409</v>
          </cell>
        </row>
        <row r="175">
          <cell r="B175">
            <v>78026</v>
          </cell>
          <cell r="C175">
            <v>27424</v>
          </cell>
          <cell r="D175">
            <v>4588</v>
          </cell>
          <cell r="E175">
            <v>6198</v>
          </cell>
          <cell r="F175">
            <v>4429</v>
          </cell>
          <cell r="G175">
            <v>6929</v>
          </cell>
          <cell r="H175">
            <v>7702</v>
          </cell>
          <cell r="I175">
            <v>543286</v>
          </cell>
          <cell r="J175">
            <v>678582</v>
          </cell>
        </row>
        <row r="176">
          <cell r="B176">
            <v>102929</v>
          </cell>
          <cell r="C176">
            <v>41425</v>
          </cell>
          <cell r="D176">
            <v>6867</v>
          </cell>
          <cell r="E176">
            <v>12636</v>
          </cell>
          <cell r="F176">
            <v>3610</v>
          </cell>
          <cell r="G176">
            <v>7761</v>
          </cell>
          <cell r="H176">
            <v>10314</v>
          </cell>
          <cell r="I176">
            <v>620632</v>
          </cell>
          <cell r="J176">
            <v>806174</v>
          </cell>
        </row>
        <row r="177">
          <cell r="B177">
            <v>123029</v>
          </cell>
          <cell r="C177">
            <v>39038</v>
          </cell>
          <cell r="D177">
            <v>4396</v>
          </cell>
          <cell r="E177">
            <v>8311</v>
          </cell>
          <cell r="F177">
            <v>4994</v>
          </cell>
          <cell r="G177">
            <v>8114</v>
          </cell>
          <cell r="H177">
            <v>10794</v>
          </cell>
          <cell r="I177">
            <v>717205</v>
          </cell>
          <cell r="J177">
            <v>915881</v>
          </cell>
        </row>
        <row r="178">
          <cell r="B178">
            <v>134248</v>
          </cell>
          <cell r="C178">
            <v>48766</v>
          </cell>
          <cell r="D178">
            <v>4453</v>
          </cell>
          <cell r="E178">
            <v>13560</v>
          </cell>
          <cell r="F178">
            <v>3976</v>
          </cell>
          <cell r="G178">
            <v>8869</v>
          </cell>
          <cell r="H178">
            <v>11402</v>
          </cell>
          <cell r="I178">
            <v>757200</v>
          </cell>
          <cell r="J178">
            <v>982474</v>
          </cell>
        </row>
        <row r="179">
          <cell r="B179">
            <v>131596</v>
          </cell>
          <cell r="C179">
            <v>33779</v>
          </cell>
          <cell r="D179">
            <v>4558</v>
          </cell>
          <cell r="E179">
            <v>15770</v>
          </cell>
          <cell r="F179">
            <v>5031</v>
          </cell>
          <cell r="G179">
            <v>12731</v>
          </cell>
          <cell r="H179">
            <v>13013</v>
          </cell>
          <cell r="I179">
            <v>640257</v>
          </cell>
          <cell r="J179">
            <v>856735</v>
          </cell>
        </row>
        <row r="180">
          <cell r="B180">
            <v>132833</v>
          </cell>
          <cell r="C180">
            <v>38179</v>
          </cell>
          <cell r="D180">
            <v>3893</v>
          </cell>
          <cell r="E180">
            <v>8655</v>
          </cell>
          <cell r="F180">
            <v>4996</v>
          </cell>
          <cell r="G180">
            <v>10400</v>
          </cell>
          <cell r="H180">
            <v>12898</v>
          </cell>
          <cell r="I180">
            <v>658535</v>
          </cell>
          <cell r="J180">
            <v>870389</v>
          </cell>
        </row>
        <row r="181">
          <cell r="B181">
            <v>114776</v>
          </cell>
          <cell r="C181">
            <v>39645</v>
          </cell>
          <cell r="D181">
            <v>5996</v>
          </cell>
          <cell r="E181">
            <v>17635</v>
          </cell>
          <cell r="F181">
            <v>5985</v>
          </cell>
          <cell r="G181">
            <v>11797</v>
          </cell>
          <cell r="H181">
            <v>14221</v>
          </cell>
          <cell r="I181">
            <v>626711</v>
          </cell>
          <cell r="J181">
            <v>836766</v>
          </cell>
        </row>
        <row r="182">
          <cell r="B182">
            <v>122911</v>
          </cell>
          <cell r="C182">
            <v>31110</v>
          </cell>
          <cell r="D182">
            <v>6241</v>
          </cell>
          <cell r="E182">
            <v>13137</v>
          </cell>
          <cell r="F182">
            <v>4108</v>
          </cell>
          <cell r="G182">
            <v>14331</v>
          </cell>
          <cell r="H182">
            <v>22815</v>
          </cell>
          <cell r="I182">
            <v>544951</v>
          </cell>
          <cell r="J182">
            <v>759604</v>
          </cell>
        </row>
        <row r="183">
          <cell r="B183">
            <v>99902</v>
          </cell>
          <cell r="C183">
            <v>31111</v>
          </cell>
          <cell r="D183">
            <v>7194</v>
          </cell>
          <cell r="E183">
            <v>9439</v>
          </cell>
          <cell r="F183">
            <v>3248</v>
          </cell>
          <cell r="G183">
            <v>10374</v>
          </cell>
          <cell r="H183">
            <v>10810</v>
          </cell>
          <cell r="I183">
            <v>579871</v>
          </cell>
          <cell r="J183">
            <v>751949</v>
          </cell>
        </row>
        <row r="184">
          <cell r="B184">
            <v>95218</v>
          </cell>
          <cell r="C184">
            <v>27636</v>
          </cell>
          <cell r="D184">
            <v>9378</v>
          </cell>
          <cell r="E184">
            <v>4924</v>
          </cell>
          <cell r="F184">
            <v>1941</v>
          </cell>
          <cell r="G184">
            <v>6868</v>
          </cell>
          <cell r="H184">
            <v>9624</v>
          </cell>
          <cell r="I184">
            <v>496491</v>
          </cell>
          <cell r="J184">
            <v>652080</v>
          </cell>
        </row>
        <row r="185">
          <cell r="B185">
            <v>88573</v>
          </cell>
          <cell r="C185">
            <v>22076</v>
          </cell>
          <cell r="D185">
            <v>6026</v>
          </cell>
          <cell r="E185">
            <v>5181</v>
          </cell>
          <cell r="F185">
            <v>2057</v>
          </cell>
          <cell r="G185">
            <v>4248</v>
          </cell>
          <cell r="H185">
            <v>5384</v>
          </cell>
          <cell r="I185">
            <v>442027</v>
          </cell>
          <cell r="J185">
            <v>575572</v>
          </cell>
        </row>
        <row r="186">
          <cell r="B186">
            <v>90157</v>
          </cell>
          <cell r="C186">
            <v>34201</v>
          </cell>
          <cell r="D186">
            <v>7550</v>
          </cell>
          <cell r="E186">
            <v>4986</v>
          </cell>
          <cell r="F186">
            <v>3037</v>
          </cell>
          <cell r="G186">
            <v>11885</v>
          </cell>
          <cell r="H186">
            <v>10409</v>
          </cell>
          <cell r="I186">
            <v>403131</v>
          </cell>
          <cell r="J186">
            <v>565356</v>
          </cell>
        </row>
        <row r="187">
          <cell r="B187">
            <v>119012</v>
          </cell>
          <cell r="C187">
            <v>26942</v>
          </cell>
          <cell r="D187">
            <v>9399</v>
          </cell>
          <cell r="E187">
            <v>5562</v>
          </cell>
          <cell r="F187">
            <v>1836</v>
          </cell>
          <cell r="G187">
            <v>12191</v>
          </cell>
          <cell r="H187">
            <v>8970</v>
          </cell>
          <cell r="I187">
            <v>450281</v>
          </cell>
          <cell r="J187">
            <v>634193</v>
          </cell>
        </row>
        <row r="188">
          <cell r="B188">
            <v>124974</v>
          </cell>
          <cell r="C188">
            <v>33153</v>
          </cell>
          <cell r="D188">
            <v>5647</v>
          </cell>
          <cell r="E188">
            <v>3352</v>
          </cell>
          <cell r="F188">
            <v>1812</v>
          </cell>
          <cell r="G188">
            <v>10197</v>
          </cell>
          <cell r="H188">
            <v>7848</v>
          </cell>
          <cell r="I188">
            <v>416751</v>
          </cell>
          <cell r="J188">
            <v>603734</v>
          </cell>
        </row>
        <row r="189">
          <cell r="B189">
            <v>127850</v>
          </cell>
          <cell r="C189">
            <v>25125</v>
          </cell>
          <cell r="D189">
            <v>11349</v>
          </cell>
          <cell r="E189">
            <v>14434</v>
          </cell>
          <cell r="F189">
            <v>2939</v>
          </cell>
          <cell r="G189">
            <v>6643</v>
          </cell>
          <cell r="H189">
            <v>10415</v>
          </cell>
          <cell r="I189">
            <v>613857</v>
          </cell>
          <cell r="J189">
            <v>812612</v>
          </cell>
        </row>
        <row r="190">
          <cell r="B190">
            <v>106856</v>
          </cell>
          <cell r="C190">
            <v>31441</v>
          </cell>
          <cell r="D190">
            <v>6210</v>
          </cell>
          <cell r="E190">
            <v>11068</v>
          </cell>
          <cell r="F190">
            <v>6691</v>
          </cell>
          <cell r="G190">
            <v>10207</v>
          </cell>
          <cell r="H190">
            <v>14533</v>
          </cell>
          <cell r="I190">
            <v>593672</v>
          </cell>
          <cell r="J190">
            <v>780678</v>
          </cell>
        </row>
        <row r="191">
          <cell r="B191">
            <v>120411</v>
          </cell>
          <cell r="C191">
            <v>35323</v>
          </cell>
          <cell r="D191">
            <v>8226</v>
          </cell>
          <cell r="E191">
            <v>13724</v>
          </cell>
          <cell r="F191">
            <v>4009</v>
          </cell>
          <cell r="G191">
            <v>11463</v>
          </cell>
          <cell r="H191">
            <v>20781</v>
          </cell>
          <cell r="I191">
            <v>579375</v>
          </cell>
          <cell r="J191">
            <v>793312</v>
          </cell>
        </row>
        <row r="192">
          <cell r="B192">
            <v>93357</v>
          </cell>
          <cell r="C192">
            <v>31022</v>
          </cell>
          <cell r="D192">
            <v>5464</v>
          </cell>
          <cell r="E192">
            <v>8308</v>
          </cell>
          <cell r="F192">
            <v>9120</v>
          </cell>
          <cell r="G192">
            <v>7530</v>
          </cell>
          <cell r="H192">
            <v>16116</v>
          </cell>
          <cell r="I192">
            <v>559611</v>
          </cell>
          <cell r="J192">
            <v>730528</v>
          </cell>
        </row>
        <row r="193">
          <cell r="B193">
            <v>99420</v>
          </cell>
          <cell r="C193">
            <v>27732</v>
          </cell>
          <cell r="D193">
            <v>5871</v>
          </cell>
          <cell r="E193">
            <v>4664</v>
          </cell>
          <cell r="F193">
            <v>4405</v>
          </cell>
          <cell r="G193">
            <v>5710</v>
          </cell>
          <cell r="H193">
            <v>14698</v>
          </cell>
          <cell r="I193">
            <v>521062</v>
          </cell>
          <cell r="J193">
            <v>683562</v>
          </cell>
        </row>
        <row r="194">
          <cell r="B194">
            <v>112572</v>
          </cell>
          <cell r="C194">
            <v>31503</v>
          </cell>
          <cell r="D194">
            <v>12412</v>
          </cell>
          <cell r="E194">
            <v>6924</v>
          </cell>
          <cell r="F194">
            <v>2109</v>
          </cell>
          <cell r="G194">
            <v>6128</v>
          </cell>
          <cell r="H194">
            <v>15357</v>
          </cell>
          <cell r="I194">
            <v>606667</v>
          </cell>
          <cell r="J194">
            <v>793672</v>
          </cell>
        </row>
        <row r="195">
          <cell r="B195">
            <v>102209</v>
          </cell>
          <cell r="C195">
            <v>34431</v>
          </cell>
          <cell r="D195">
            <v>9575</v>
          </cell>
          <cell r="E195">
            <v>7139</v>
          </cell>
          <cell r="F195">
            <v>2896</v>
          </cell>
          <cell r="G195">
            <v>6938</v>
          </cell>
          <cell r="H195">
            <v>14336</v>
          </cell>
          <cell r="I195">
            <v>567321</v>
          </cell>
          <cell r="J195">
            <v>744845</v>
          </cell>
        </row>
        <row r="196">
          <cell r="B196">
            <v>80414</v>
          </cell>
          <cell r="C196">
            <v>21683</v>
          </cell>
          <cell r="E196">
            <v>5724</v>
          </cell>
          <cell r="F196">
            <v>2555</v>
          </cell>
          <cell r="G196">
            <v>3963</v>
          </cell>
          <cell r="H196">
            <v>13439</v>
          </cell>
          <cell r="I196">
            <v>432478</v>
          </cell>
          <cell r="J196">
            <v>572239</v>
          </cell>
        </row>
        <row r="197">
          <cell r="B197">
            <v>95903</v>
          </cell>
          <cell r="C197">
            <v>29185</v>
          </cell>
          <cell r="E197">
            <v>4339</v>
          </cell>
          <cell r="F197">
            <v>1491</v>
          </cell>
          <cell r="G197">
            <v>5726</v>
          </cell>
          <cell r="H197">
            <v>12243</v>
          </cell>
          <cell r="I197">
            <v>412374</v>
          </cell>
          <cell r="J197">
            <v>569275</v>
          </cell>
        </row>
        <row r="198">
          <cell r="B198">
            <v>102763</v>
          </cell>
          <cell r="C198">
            <v>32937</v>
          </cell>
          <cell r="E198">
            <v>8416</v>
          </cell>
          <cell r="F198">
            <v>2302</v>
          </cell>
          <cell r="G198">
            <v>9861</v>
          </cell>
          <cell r="H198">
            <v>19324</v>
          </cell>
          <cell r="I198">
            <v>524244</v>
          </cell>
          <cell r="J198">
            <v>715665</v>
          </cell>
        </row>
        <row r="199">
          <cell r="B199">
            <v>112521</v>
          </cell>
          <cell r="C199">
            <v>36481</v>
          </cell>
          <cell r="E199">
            <v>6110</v>
          </cell>
          <cell r="F199">
            <v>3386</v>
          </cell>
          <cell r="G199">
            <v>5009</v>
          </cell>
          <cell r="H199">
            <v>14321</v>
          </cell>
          <cell r="I199">
            <v>460642</v>
          </cell>
          <cell r="J199">
            <v>645526</v>
          </cell>
        </row>
        <row r="200">
          <cell r="B200">
            <v>102969</v>
          </cell>
          <cell r="C200">
            <v>22773</v>
          </cell>
          <cell r="E200">
            <v>15796</v>
          </cell>
          <cell r="F200">
            <v>2313</v>
          </cell>
          <cell r="G200">
            <v>7306</v>
          </cell>
          <cell r="H200">
            <v>11972</v>
          </cell>
          <cell r="I200">
            <v>480858</v>
          </cell>
          <cell r="J200">
            <v>647750</v>
          </cell>
        </row>
        <row r="201">
          <cell r="B201">
            <v>117600</v>
          </cell>
          <cell r="C201">
            <v>30608</v>
          </cell>
          <cell r="E201">
            <v>40968</v>
          </cell>
          <cell r="F201">
            <v>4727</v>
          </cell>
          <cell r="G201">
            <v>8203</v>
          </cell>
          <cell r="H201">
            <v>7413</v>
          </cell>
          <cell r="I201">
            <v>486372</v>
          </cell>
          <cell r="J201">
            <v>699071</v>
          </cell>
        </row>
      </sheetData>
      <sheetData sheetId="7">
        <row r="306">
          <cell r="B306">
            <v>33439.85</v>
          </cell>
          <cell r="C306">
            <v>160512.89000000001</v>
          </cell>
          <cell r="D306">
            <v>2662.36</v>
          </cell>
          <cell r="F306">
            <v>196744.97</v>
          </cell>
        </row>
        <row r="307">
          <cell r="B307">
            <v>66131.67</v>
          </cell>
          <cell r="C307">
            <v>214475.77</v>
          </cell>
          <cell r="D307">
            <v>2195.21</v>
          </cell>
          <cell r="F307">
            <v>283103.21999999997</v>
          </cell>
        </row>
        <row r="308">
          <cell r="B308">
            <v>27231.3</v>
          </cell>
          <cell r="C308">
            <v>217316.22</v>
          </cell>
          <cell r="D308">
            <v>2204.02</v>
          </cell>
          <cell r="F308">
            <v>247115.95</v>
          </cell>
        </row>
        <row r="309">
          <cell r="B309">
            <v>27492.58000000002</v>
          </cell>
          <cell r="C309">
            <v>179322.5</v>
          </cell>
          <cell r="D309">
            <v>1516.66</v>
          </cell>
          <cell r="F309">
            <v>208681.51</v>
          </cell>
        </row>
        <row r="310">
          <cell r="B310">
            <v>44438.47</v>
          </cell>
          <cell r="C310">
            <v>207338.97</v>
          </cell>
          <cell r="D310">
            <v>2239.77</v>
          </cell>
          <cell r="F310">
            <v>254298.28</v>
          </cell>
        </row>
        <row r="311">
          <cell r="B311">
            <v>24293.18</v>
          </cell>
          <cell r="C311">
            <v>168037.25</v>
          </cell>
          <cell r="D311">
            <v>5272.24</v>
          </cell>
          <cell r="F311">
            <v>197713.6</v>
          </cell>
        </row>
        <row r="312">
          <cell r="B312">
            <v>27116.2</v>
          </cell>
          <cell r="C312">
            <v>178499.82</v>
          </cell>
          <cell r="D312">
            <v>4467.1499999999996</v>
          </cell>
          <cell r="F312">
            <v>210220.9</v>
          </cell>
        </row>
        <row r="313">
          <cell r="B313">
            <v>22895.5</v>
          </cell>
          <cell r="C313">
            <v>191000.62</v>
          </cell>
          <cell r="D313">
            <v>4301.91</v>
          </cell>
          <cell r="F313">
            <v>218306.44</v>
          </cell>
        </row>
        <row r="314">
          <cell r="B314">
            <v>25485.27</v>
          </cell>
          <cell r="C314">
            <v>190394.58</v>
          </cell>
          <cell r="D314">
            <v>2592.84</v>
          </cell>
          <cell r="F314">
            <v>218540.59</v>
          </cell>
        </row>
        <row r="315">
          <cell r="B315">
            <v>27466.19</v>
          </cell>
          <cell r="C315">
            <v>156870.53</v>
          </cell>
          <cell r="D315">
            <v>3128.09</v>
          </cell>
          <cell r="F315">
            <v>187658.97</v>
          </cell>
        </row>
        <row r="316">
          <cell r="B316">
            <v>30283.65</v>
          </cell>
          <cell r="C316">
            <v>172479.91</v>
          </cell>
          <cell r="D316">
            <v>2846.44</v>
          </cell>
          <cell r="F316">
            <v>205740.95</v>
          </cell>
        </row>
        <row r="317">
          <cell r="B317">
            <v>20822.68</v>
          </cell>
          <cell r="C317">
            <v>166248</v>
          </cell>
          <cell r="D317">
            <v>1484.36</v>
          </cell>
          <cell r="F317">
            <v>188609.49</v>
          </cell>
        </row>
        <row r="318">
          <cell r="B318">
            <v>28692.71</v>
          </cell>
          <cell r="C318">
            <v>168014</v>
          </cell>
          <cell r="D318">
            <v>1438.24</v>
          </cell>
          <cell r="F318">
            <v>198237</v>
          </cell>
        </row>
        <row r="319">
          <cell r="B319">
            <v>28578.92</v>
          </cell>
          <cell r="C319">
            <v>191523.55</v>
          </cell>
          <cell r="D319">
            <v>1909.65</v>
          </cell>
          <cell r="F319">
            <v>222148</v>
          </cell>
        </row>
        <row r="320">
          <cell r="B320">
            <v>35871.79</v>
          </cell>
          <cell r="C320">
            <v>188382.98</v>
          </cell>
          <cell r="D320">
            <v>1909.33</v>
          </cell>
          <cell r="F320">
            <v>226186.3</v>
          </cell>
        </row>
        <row r="321">
          <cell r="B321">
            <v>51009.37</v>
          </cell>
          <cell r="C321">
            <v>180866.78</v>
          </cell>
          <cell r="D321">
            <v>2083.4699999999998</v>
          </cell>
          <cell r="F321">
            <v>234044</v>
          </cell>
        </row>
        <row r="322">
          <cell r="B322">
            <v>35933.24</v>
          </cell>
          <cell r="C322">
            <v>158310.1</v>
          </cell>
          <cell r="D322">
            <v>1593.41</v>
          </cell>
          <cell r="F322">
            <v>195919.57</v>
          </cell>
        </row>
        <row r="323">
          <cell r="B323">
            <v>35175.96</v>
          </cell>
          <cell r="C323">
            <v>155695</v>
          </cell>
          <cell r="D323">
            <v>2411.7800000000002</v>
          </cell>
          <cell r="F323">
            <v>193389</v>
          </cell>
        </row>
        <row r="324">
          <cell r="B324">
            <v>46197.31</v>
          </cell>
          <cell r="C324">
            <v>237238</v>
          </cell>
          <cell r="D324">
            <v>4465.57</v>
          </cell>
          <cell r="F324">
            <v>288048</v>
          </cell>
        </row>
        <row r="325">
          <cell r="B325">
            <v>29800.67</v>
          </cell>
          <cell r="C325">
            <v>185846</v>
          </cell>
          <cell r="D325">
            <v>2336.9499999999998</v>
          </cell>
          <cell r="F325">
            <v>218070</v>
          </cell>
        </row>
        <row r="326">
          <cell r="B326">
            <v>28359</v>
          </cell>
          <cell r="C326">
            <v>197397</v>
          </cell>
          <cell r="D326">
            <v>4406</v>
          </cell>
          <cell r="F326">
            <v>230256</v>
          </cell>
        </row>
        <row r="327">
          <cell r="B327">
            <v>22097</v>
          </cell>
          <cell r="C327">
            <v>156688</v>
          </cell>
          <cell r="D327">
            <v>3784</v>
          </cell>
          <cell r="F327">
            <v>182727</v>
          </cell>
        </row>
        <row r="328">
          <cell r="B328">
            <v>25965</v>
          </cell>
          <cell r="C328">
            <v>190950</v>
          </cell>
          <cell r="D328">
            <v>3423</v>
          </cell>
          <cell r="F328">
            <v>220443</v>
          </cell>
        </row>
        <row r="329">
          <cell r="B329">
            <v>21286</v>
          </cell>
          <cell r="C329">
            <v>176236</v>
          </cell>
          <cell r="D329">
            <v>1735</v>
          </cell>
          <cell r="F329">
            <v>199481</v>
          </cell>
        </row>
        <row r="330">
          <cell r="B330">
            <v>12083</v>
          </cell>
          <cell r="C330">
            <v>120164</v>
          </cell>
          <cell r="D330">
            <v>1522</v>
          </cell>
          <cell r="F330">
            <v>133871</v>
          </cell>
        </row>
        <row r="331">
          <cell r="B331">
            <v>18995</v>
          </cell>
          <cell r="C331">
            <v>160266</v>
          </cell>
          <cell r="D331">
            <v>2381</v>
          </cell>
          <cell r="F331">
            <v>181866</v>
          </cell>
        </row>
        <row r="332">
          <cell r="B332">
            <v>21250</v>
          </cell>
          <cell r="C332">
            <v>151463</v>
          </cell>
          <cell r="D332">
            <v>2233</v>
          </cell>
          <cell r="F332">
            <v>174998</v>
          </cell>
        </row>
        <row r="333">
          <cell r="B333">
            <v>20102</v>
          </cell>
          <cell r="C333">
            <v>156912</v>
          </cell>
          <cell r="D333">
            <v>3243</v>
          </cell>
          <cell r="F333">
            <v>180334</v>
          </cell>
        </row>
        <row r="334">
          <cell r="B334">
            <v>28817</v>
          </cell>
          <cell r="C334">
            <v>174757</v>
          </cell>
          <cell r="D334">
            <v>2472</v>
          </cell>
          <cell r="F334">
            <v>206139</v>
          </cell>
        </row>
        <row r="335">
          <cell r="B335">
            <v>23031</v>
          </cell>
          <cell r="C335">
            <v>162925</v>
          </cell>
          <cell r="D335">
            <v>2125</v>
          </cell>
          <cell r="F335">
            <v>188133</v>
          </cell>
        </row>
        <row r="336">
          <cell r="B336">
            <v>31238</v>
          </cell>
          <cell r="C336">
            <v>206068</v>
          </cell>
          <cell r="D336">
            <v>3686</v>
          </cell>
          <cell r="F336">
            <v>241057</v>
          </cell>
        </row>
        <row r="337">
          <cell r="B337">
            <v>23985</v>
          </cell>
          <cell r="C337">
            <v>154472</v>
          </cell>
          <cell r="D337">
            <v>3304</v>
          </cell>
          <cell r="F337">
            <v>181824</v>
          </cell>
        </row>
        <row r="338">
          <cell r="B338">
            <v>17835</v>
          </cell>
          <cell r="C338">
            <v>178100</v>
          </cell>
          <cell r="D338">
            <v>4364</v>
          </cell>
          <cell r="F338">
            <v>200336</v>
          </cell>
        </row>
        <row r="339">
          <cell r="B339">
            <v>20132</v>
          </cell>
          <cell r="C339">
            <v>150903</v>
          </cell>
          <cell r="D339">
            <v>2821</v>
          </cell>
          <cell r="F339">
            <v>173860</v>
          </cell>
        </row>
        <row r="340">
          <cell r="B340">
            <v>17072</v>
          </cell>
          <cell r="C340">
            <v>150994</v>
          </cell>
          <cell r="D340">
            <v>2640</v>
          </cell>
          <cell r="F340">
            <v>170718</v>
          </cell>
        </row>
        <row r="341">
          <cell r="B341">
            <v>19590</v>
          </cell>
          <cell r="C341">
            <v>136394</v>
          </cell>
          <cell r="D341">
            <v>1513</v>
          </cell>
          <cell r="F341">
            <v>157519</v>
          </cell>
        </row>
        <row r="342">
          <cell r="B342">
            <v>13175</v>
          </cell>
          <cell r="C342">
            <v>134302</v>
          </cell>
          <cell r="D342">
            <v>1245</v>
          </cell>
          <cell r="F342">
            <v>148734</v>
          </cell>
        </row>
        <row r="343">
          <cell r="B343">
            <v>25513</v>
          </cell>
          <cell r="C343">
            <v>152233</v>
          </cell>
          <cell r="D343">
            <v>2784</v>
          </cell>
          <cell r="F343">
            <v>180543</v>
          </cell>
        </row>
        <row r="344">
          <cell r="B344">
            <v>35542</v>
          </cell>
          <cell r="C344">
            <v>144247</v>
          </cell>
          <cell r="D344">
            <v>3255</v>
          </cell>
          <cell r="F344">
            <v>183056</v>
          </cell>
        </row>
        <row r="345">
          <cell r="B345">
            <v>36366</v>
          </cell>
          <cell r="C345">
            <v>159255</v>
          </cell>
          <cell r="D345">
            <v>3447</v>
          </cell>
          <cell r="F345">
            <v>199083</v>
          </cell>
        </row>
        <row r="346">
          <cell r="B346">
            <v>25614</v>
          </cell>
          <cell r="C346">
            <v>145319</v>
          </cell>
          <cell r="D346">
            <v>2150</v>
          </cell>
          <cell r="F346">
            <v>173089</v>
          </cell>
        </row>
        <row r="347">
          <cell r="B347">
            <v>51835</v>
          </cell>
          <cell r="C347">
            <v>185583</v>
          </cell>
          <cell r="D347">
            <v>3269</v>
          </cell>
          <cell r="F347">
            <v>240763</v>
          </cell>
        </row>
        <row r="348">
          <cell r="B348">
            <v>161542</v>
          </cell>
          <cell r="C348">
            <v>194867</v>
          </cell>
          <cell r="D348">
            <v>3997</v>
          </cell>
          <cell r="F348">
            <v>360443</v>
          </cell>
        </row>
        <row r="349">
          <cell r="B349">
            <v>176341</v>
          </cell>
          <cell r="C349">
            <v>144673</v>
          </cell>
          <cell r="D349">
            <v>2838</v>
          </cell>
          <cell r="F349">
            <v>323927</v>
          </cell>
        </row>
        <row r="350">
          <cell r="B350">
            <v>140895</v>
          </cell>
          <cell r="C350">
            <v>188001</v>
          </cell>
          <cell r="D350">
            <v>4157</v>
          </cell>
          <cell r="F350">
            <v>334333</v>
          </cell>
        </row>
        <row r="351">
          <cell r="B351">
            <v>64917</v>
          </cell>
          <cell r="C351">
            <v>162476</v>
          </cell>
          <cell r="D351">
            <v>3508</v>
          </cell>
          <cell r="F351">
            <v>230949</v>
          </cell>
        </row>
        <row r="352">
          <cell r="B352">
            <v>48912</v>
          </cell>
          <cell r="C352">
            <v>169680</v>
          </cell>
          <cell r="D352">
            <v>2531</v>
          </cell>
          <cell r="F352">
            <v>221133</v>
          </cell>
        </row>
        <row r="353">
          <cell r="B353">
            <v>95690</v>
          </cell>
          <cell r="C353">
            <v>167699</v>
          </cell>
          <cell r="D353">
            <v>1992</v>
          </cell>
          <cell r="F353">
            <v>265391</v>
          </cell>
        </row>
        <row r="354">
          <cell r="B354">
            <v>48458</v>
          </cell>
          <cell r="C354">
            <v>153057</v>
          </cell>
          <cell r="D354">
            <v>1472</v>
          </cell>
          <cell r="F354">
            <v>202993</v>
          </cell>
        </row>
        <row r="355">
          <cell r="B355">
            <v>58507</v>
          </cell>
          <cell r="C355">
            <v>161937</v>
          </cell>
          <cell r="D355">
            <v>1898</v>
          </cell>
          <cell r="F355">
            <v>222373</v>
          </cell>
        </row>
        <row r="356">
          <cell r="B356">
            <v>45597</v>
          </cell>
          <cell r="C356">
            <v>178681</v>
          </cell>
          <cell r="D356">
            <v>2345</v>
          </cell>
          <cell r="F356">
            <v>226630</v>
          </cell>
        </row>
        <row r="357">
          <cell r="B357">
            <v>48694</v>
          </cell>
          <cell r="C357">
            <v>184449</v>
          </cell>
          <cell r="D357">
            <v>2242</v>
          </cell>
          <cell r="F357">
            <v>235565</v>
          </cell>
        </row>
        <row r="358">
          <cell r="B358">
            <v>66717</v>
          </cell>
          <cell r="C358">
            <v>145085</v>
          </cell>
          <cell r="D358">
            <v>2572</v>
          </cell>
          <cell r="F358">
            <v>214401</v>
          </cell>
        </row>
        <row r="359">
          <cell r="B359">
            <v>73025</v>
          </cell>
          <cell r="C359">
            <v>180444</v>
          </cell>
          <cell r="D359">
            <v>3087</v>
          </cell>
          <cell r="F359">
            <v>256564</v>
          </cell>
        </row>
        <row r="360">
          <cell r="B360">
            <v>85577</v>
          </cell>
          <cell r="C360">
            <v>214626</v>
          </cell>
          <cell r="D360">
            <v>3264</v>
          </cell>
          <cell r="F360">
            <v>303509</v>
          </cell>
        </row>
        <row r="361">
          <cell r="B361">
            <v>87983</v>
          </cell>
          <cell r="C361">
            <v>155912</v>
          </cell>
          <cell r="D361">
            <v>3086</v>
          </cell>
          <cell r="F361">
            <v>246998</v>
          </cell>
        </row>
        <row r="362">
          <cell r="B362">
            <v>99265</v>
          </cell>
          <cell r="C362">
            <v>209139</v>
          </cell>
          <cell r="D362">
            <v>5217</v>
          </cell>
          <cell r="F362">
            <v>313635</v>
          </cell>
        </row>
        <row r="363">
          <cell r="B363">
            <v>90578</v>
          </cell>
          <cell r="C363">
            <v>172599</v>
          </cell>
          <cell r="D363">
            <v>2908</v>
          </cell>
          <cell r="F363">
            <v>266104</v>
          </cell>
        </row>
        <row r="364">
          <cell r="B364">
            <v>180754</v>
          </cell>
          <cell r="C364">
            <v>187181</v>
          </cell>
          <cell r="D364">
            <v>2612</v>
          </cell>
          <cell r="F364">
            <v>370557</v>
          </cell>
        </row>
        <row r="365">
          <cell r="B365">
            <v>232866</v>
          </cell>
          <cell r="C365">
            <v>198832</v>
          </cell>
          <cell r="D365">
            <v>1759</v>
          </cell>
          <cell r="F365">
            <v>433484</v>
          </cell>
        </row>
        <row r="366">
          <cell r="B366">
            <v>236928</v>
          </cell>
          <cell r="C366">
            <v>178011</v>
          </cell>
          <cell r="D366">
            <v>1778</v>
          </cell>
          <cell r="F366">
            <v>416737</v>
          </cell>
        </row>
        <row r="367">
          <cell r="B367">
            <v>128647</v>
          </cell>
          <cell r="C367">
            <v>167310</v>
          </cell>
          <cell r="D367">
            <v>1564</v>
          </cell>
          <cell r="F367">
            <v>297540</v>
          </cell>
        </row>
        <row r="368">
          <cell r="B368">
            <v>93558</v>
          </cell>
          <cell r="C368">
            <v>205623</v>
          </cell>
          <cell r="D368">
            <v>3135</v>
          </cell>
          <cell r="F368">
            <v>302320</v>
          </cell>
        </row>
        <row r="369">
          <cell r="B369">
            <v>103801</v>
          </cell>
          <cell r="C369">
            <v>217027</v>
          </cell>
          <cell r="D369">
            <v>1932</v>
          </cell>
          <cell r="F369">
            <v>322777</v>
          </cell>
        </row>
        <row r="370">
          <cell r="B370">
            <v>86933</v>
          </cell>
          <cell r="C370">
            <v>205385</v>
          </cell>
          <cell r="D370">
            <v>1111</v>
          </cell>
          <cell r="F370">
            <v>293431</v>
          </cell>
        </row>
        <row r="371">
          <cell r="B371">
            <v>84066</v>
          </cell>
          <cell r="C371">
            <v>251681</v>
          </cell>
          <cell r="D371">
            <v>2283</v>
          </cell>
          <cell r="F371">
            <v>338053</v>
          </cell>
        </row>
        <row r="372">
          <cell r="B372">
            <v>80995</v>
          </cell>
          <cell r="C372">
            <v>245167</v>
          </cell>
          <cell r="D372">
            <v>2174</v>
          </cell>
          <cell r="F372">
            <v>328342</v>
          </cell>
        </row>
        <row r="373">
          <cell r="B373">
            <v>77629</v>
          </cell>
          <cell r="C373">
            <v>236497</v>
          </cell>
          <cell r="D373">
            <v>2902</v>
          </cell>
          <cell r="F373">
            <v>317055</v>
          </cell>
        </row>
        <row r="374">
          <cell r="B374">
            <v>63704</v>
          </cell>
          <cell r="C374">
            <v>249026</v>
          </cell>
          <cell r="D374">
            <v>5224</v>
          </cell>
          <cell r="F374">
            <v>317974</v>
          </cell>
        </row>
        <row r="375">
          <cell r="B375">
            <v>101963</v>
          </cell>
          <cell r="C375">
            <v>213797</v>
          </cell>
          <cell r="D375">
            <v>3782</v>
          </cell>
          <cell r="F375">
            <v>319552</v>
          </cell>
        </row>
        <row r="376">
          <cell r="B376">
            <v>64121</v>
          </cell>
          <cell r="C376">
            <v>194870</v>
          </cell>
          <cell r="D376">
            <v>2250</v>
          </cell>
          <cell r="F376">
            <v>261258</v>
          </cell>
        </row>
        <row r="377">
          <cell r="B377">
            <v>39208</v>
          </cell>
          <cell r="C377">
            <v>191517</v>
          </cell>
          <cell r="D377">
            <v>2185</v>
          </cell>
          <cell r="F377">
            <v>232972</v>
          </cell>
        </row>
        <row r="378">
          <cell r="B378">
            <v>55067</v>
          </cell>
          <cell r="C378">
            <v>198508</v>
          </cell>
          <cell r="D378">
            <v>1871</v>
          </cell>
          <cell r="F378">
            <v>255521</v>
          </cell>
        </row>
        <row r="379">
          <cell r="B379">
            <v>71423</v>
          </cell>
          <cell r="C379">
            <v>233721</v>
          </cell>
          <cell r="D379">
            <v>2433</v>
          </cell>
          <cell r="F379">
            <v>307589</v>
          </cell>
        </row>
        <row r="380">
          <cell r="B380">
            <v>97604</v>
          </cell>
          <cell r="C380">
            <v>214461</v>
          </cell>
          <cell r="D380">
            <v>1982</v>
          </cell>
          <cell r="F380">
            <v>314075</v>
          </cell>
        </row>
        <row r="381">
          <cell r="B381">
            <v>82930</v>
          </cell>
          <cell r="C381">
            <v>225155</v>
          </cell>
          <cell r="D381">
            <v>2422</v>
          </cell>
          <cell r="F381">
            <v>310516</v>
          </cell>
        </row>
        <row r="382">
          <cell r="B382">
            <v>83935</v>
          </cell>
          <cell r="C382">
            <v>229326</v>
          </cell>
          <cell r="D382">
            <v>2782</v>
          </cell>
          <cell r="F382">
            <v>316060</v>
          </cell>
        </row>
        <row r="383">
          <cell r="B383">
            <v>46594</v>
          </cell>
          <cell r="C383">
            <v>222067</v>
          </cell>
          <cell r="D383">
            <v>3620</v>
          </cell>
          <cell r="F383">
            <v>272283</v>
          </cell>
        </row>
        <row r="384">
          <cell r="B384">
            <v>54217</v>
          </cell>
          <cell r="C384">
            <v>225876</v>
          </cell>
          <cell r="D384">
            <v>5868</v>
          </cell>
          <cell r="F384">
            <v>285961</v>
          </cell>
        </row>
        <row r="385">
          <cell r="B385">
            <v>45939</v>
          </cell>
          <cell r="C385">
            <v>226772</v>
          </cell>
          <cell r="D385">
            <v>5988</v>
          </cell>
          <cell r="F385">
            <v>278973</v>
          </cell>
        </row>
        <row r="386">
          <cell r="B386">
            <v>41552</v>
          </cell>
          <cell r="C386">
            <v>221929</v>
          </cell>
          <cell r="D386">
            <v>5231</v>
          </cell>
          <cell r="F386">
            <v>268792</v>
          </cell>
        </row>
        <row r="387">
          <cell r="B387">
            <v>54855</v>
          </cell>
          <cell r="C387">
            <v>234192</v>
          </cell>
          <cell r="D387">
            <v>6133</v>
          </cell>
          <cell r="F387">
            <v>295318</v>
          </cell>
        </row>
        <row r="388">
          <cell r="B388">
            <v>28160</v>
          </cell>
          <cell r="C388">
            <v>235316</v>
          </cell>
          <cell r="D388">
            <v>3517</v>
          </cell>
          <cell r="F388">
            <v>266999</v>
          </cell>
        </row>
        <row r="389">
          <cell r="B389">
            <v>26460</v>
          </cell>
          <cell r="C389">
            <v>161676</v>
          </cell>
          <cell r="D389">
            <v>3016</v>
          </cell>
          <cell r="F389">
            <v>191154</v>
          </cell>
        </row>
        <row r="390">
          <cell r="B390">
            <v>30767</v>
          </cell>
          <cell r="C390">
            <v>190785</v>
          </cell>
          <cell r="D390">
            <v>2101</v>
          </cell>
          <cell r="F390">
            <v>223657</v>
          </cell>
        </row>
        <row r="391">
          <cell r="B391">
            <v>36092</v>
          </cell>
          <cell r="C391">
            <v>215407</v>
          </cell>
          <cell r="D391">
            <v>3413</v>
          </cell>
          <cell r="F391">
            <v>254922</v>
          </cell>
        </row>
        <row r="392">
          <cell r="B392">
            <v>33445</v>
          </cell>
          <cell r="C392">
            <v>225444</v>
          </cell>
          <cell r="D392">
            <v>2633</v>
          </cell>
          <cell r="F392">
            <v>261528</v>
          </cell>
        </row>
        <row r="393">
          <cell r="B393">
            <v>40906</v>
          </cell>
          <cell r="C393">
            <v>195128</v>
          </cell>
          <cell r="D393">
            <v>2444</v>
          </cell>
          <cell r="F393">
            <v>238508</v>
          </cell>
        </row>
        <row r="394">
          <cell r="B394">
            <v>38445</v>
          </cell>
          <cell r="C394">
            <v>227959</v>
          </cell>
          <cell r="D394">
            <v>3799</v>
          </cell>
          <cell r="F394">
            <v>270220</v>
          </cell>
        </row>
        <row r="395">
          <cell r="B395">
            <v>27096</v>
          </cell>
          <cell r="C395">
            <v>166954</v>
          </cell>
          <cell r="D395">
            <v>5046</v>
          </cell>
          <cell r="F395">
            <v>199105</v>
          </cell>
        </row>
      </sheetData>
      <sheetData sheetId="8">
        <row r="305">
          <cell r="B305">
            <v>144215.97</v>
          </cell>
          <cell r="D305">
            <v>196744.97</v>
          </cell>
          <cell r="E305">
            <v>54169.11</v>
          </cell>
          <cell r="F305">
            <v>4422.21</v>
          </cell>
          <cell r="G305">
            <v>58596</v>
          </cell>
        </row>
        <row r="306">
          <cell r="B306">
            <v>174273.62</v>
          </cell>
          <cell r="D306">
            <v>283103.21999999997</v>
          </cell>
          <cell r="E306">
            <v>67088.929999999993</v>
          </cell>
          <cell r="F306">
            <v>8862.93</v>
          </cell>
          <cell r="G306">
            <v>75949</v>
          </cell>
        </row>
        <row r="307">
          <cell r="B307">
            <v>178925.95</v>
          </cell>
          <cell r="D307">
            <v>247115.95</v>
          </cell>
          <cell r="E307">
            <v>68254.2</v>
          </cell>
          <cell r="F307">
            <v>6969.63</v>
          </cell>
          <cell r="G307">
            <v>75223.83</v>
          </cell>
        </row>
        <row r="308">
          <cell r="B308">
            <v>156769.41</v>
          </cell>
          <cell r="D308">
            <v>208681.51</v>
          </cell>
          <cell r="E308">
            <v>58716.7</v>
          </cell>
          <cell r="F308">
            <v>4821.8500000000004</v>
          </cell>
          <cell r="G308">
            <v>63538.549999999996</v>
          </cell>
        </row>
        <row r="309">
          <cell r="B309">
            <v>190818.28</v>
          </cell>
          <cell r="D309">
            <v>254298.28</v>
          </cell>
          <cell r="E309">
            <v>72952.679999999993</v>
          </cell>
          <cell r="F309">
            <v>5805.22</v>
          </cell>
          <cell r="G309">
            <v>78757.899999999994</v>
          </cell>
        </row>
        <row r="310">
          <cell r="B310">
            <v>167153.60000000001</v>
          </cell>
          <cell r="D310">
            <v>197713.6</v>
          </cell>
          <cell r="E310">
            <v>64876.22</v>
          </cell>
          <cell r="F310">
            <v>2977.17</v>
          </cell>
          <cell r="G310">
            <v>67853.39</v>
          </cell>
        </row>
        <row r="311">
          <cell r="B311">
            <v>178154.98</v>
          </cell>
          <cell r="D311">
            <v>210220.90000000002</v>
          </cell>
          <cell r="E311">
            <v>65407.57</v>
          </cell>
          <cell r="F311">
            <v>3045.66</v>
          </cell>
          <cell r="G311">
            <v>68453.23</v>
          </cell>
        </row>
        <row r="312">
          <cell r="B312">
            <v>177311.44</v>
          </cell>
          <cell r="D312">
            <v>218306.44</v>
          </cell>
          <cell r="E312">
            <v>70788.84</v>
          </cell>
          <cell r="F312">
            <v>4262.99</v>
          </cell>
          <cell r="G312">
            <v>75051.83</v>
          </cell>
        </row>
        <row r="313">
          <cell r="B313">
            <v>173125.79</v>
          </cell>
          <cell r="D313">
            <v>218540.59000000003</v>
          </cell>
          <cell r="E313">
            <v>68972.36</v>
          </cell>
          <cell r="F313">
            <v>4324.45</v>
          </cell>
          <cell r="G313">
            <v>73296.81</v>
          </cell>
        </row>
        <row r="314">
          <cell r="B314">
            <v>144228.97</v>
          </cell>
          <cell r="D314">
            <v>187658.97</v>
          </cell>
          <cell r="E314">
            <v>54288.42</v>
          </cell>
          <cell r="F314">
            <v>3793.16</v>
          </cell>
          <cell r="G314">
            <v>58081.58</v>
          </cell>
        </row>
        <row r="315">
          <cell r="B315">
            <v>147411.95000000001</v>
          </cell>
          <cell r="D315">
            <v>205740.95</v>
          </cell>
          <cell r="E315">
            <v>56422.53</v>
          </cell>
          <cell r="F315">
            <v>4952.25</v>
          </cell>
          <cell r="G315">
            <v>61374.78</v>
          </cell>
        </row>
        <row r="316">
          <cell r="B316">
            <v>129225</v>
          </cell>
          <cell r="C316">
            <v>59383.8</v>
          </cell>
          <cell r="D316">
            <v>188608.8</v>
          </cell>
          <cell r="E316">
            <v>48462.02</v>
          </cell>
          <cell r="F316">
            <v>6165.06</v>
          </cell>
          <cell r="G316">
            <v>54627.079999999994</v>
          </cell>
        </row>
        <row r="317">
          <cell r="B317">
            <v>141342</v>
          </cell>
          <cell r="C317">
            <v>56895.06</v>
          </cell>
          <cell r="D317">
            <v>198237.06</v>
          </cell>
          <cell r="E317">
            <v>52609</v>
          </cell>
          <cell r="F317">
            <v>5677.48</v>
          </cell>
          <cell r="G317">
            <v>58286.479999999996</v>
          </cell>
        </row>
        <row r="318">
          <cell r="B318">
            <v>182832</v>
          </cell>
          <cell r="C318">
            <v>39316</v>
          </cell>
          <cell r="D318">
            <v>222148</v>
          </cell>
          <cell r="E318">
            <v>65137</v>
          </cell>
          <cell r="F318">
            <v>4537.6099999999997</v>
          </cell>
          <cell r="G318">
            <v>69674.61</v>
          </cell>
        </row>
        <row r="319">
          <cell r="B319">
            <v>184288.6</v>
          </cell>
          <cell r="C319">
            <v>41897.699999999997</v>
          </cell>
          <cell r="D319">
            <v>226186.3</v>
          </cell>
          <cell r="E319">
            <v>69844.28</v>
          </cell>
          <cell r="F319">
            <v>3156.01</v>
          </cell>
          <cell r="G319">
            <v>73000.289999999994</v>
          </cell>
        </row>
        <row r="320">
          <cell r="B320">
            <v>187290</v>
          </cell>
          <cell r="C320">
            <v>46754.2</v>
          </cell>
          <cell r="D320">
            <v>234044.2</v>
          </cell>
          <cell r="E320">
            <v>68088</v>
          </cell>
          <cell r="F320">
            <v>4021.83</v>
          </cell>
          <cell r="G320">
            <v>72109.83</v>
          </cell>
        </row>
        <row r="321">
          <cell r="B321">
            <v>157549.57</v>
          </cell>
          <cell r="C321">
            <v>38370</v>
          </cell>
          <cell r="D321">
            <v>195919.57</v>
          </cell>
          <cell r="E321">
            <v>57420.72</v>
          </cell>
          <cell r="F321">
            <v>3891.27</v>
          </cell>
          <cell r="G321">
            <v>61311.99</v>
          </cell>
        </row>
        <row r="322">
          <cell r="B322">
            <v>157663</v>
          </cell>
          <cell r="C322">
            <v>35724.800000000003</v>
          </cell>
          <cell r="D322">
            <v>193387.8</v>
          </cell>
          <cell r="E322">
            <v>58303</v>
          </cell>
          <cell r="F322">
            <v>3040</v>
          </cell>
          <cell r="G322">
            <v>61343</v>
          </cell>
        </row>
        <row r="323">
          <cell r="B323">
            <v>239444</v>
          </cell>
          <cell r="C323">
            <v>48603.38</v>
          </cell>
          <cell r="D323">
            <v>288047.38</v>
          </cell>
          <cell r="E323">
            <v>86544</v>
          </cell>
          <cell r="F323">
            <v>4443.26</v>
          </cell>
          <cell r="G323">
            <v>90987.26</v>
          </cell>
        </row>
        <row r="324">
          <cell r="B324">
            <v>183980</v>
          </cell>
          <cell r="C324">
            <v>34090</v>
          </cell>
          <cell r="D324">
            <v>218070</v>
          </cell>
          <cell r="E324">
            <v>71102</v>
          </cell>
          <cell r="F324">
            <v>3942.35</v>
          </cell>
          <cell r="G324">
            <v>75044.350000000006</v>
          </cell>
        </row>
        <row r="325">
          <cell r="B325">
            <v>184714</v>
          </cell>
          <cell r="C325">
            <v>45542</v>
          </cell>
          <cell r="D325">
            <v>230256</v>
          </cell>
          <cell r="E325">
            <v>68126</v>
          </cell>
          <cell r="F325">
            <v>6866</v>
          </cell>
          <cell r="G325">
            <v>74992</v>
          </cell>
        </row>
        <row r="326">
          <cell r="B326">
            <v>157019</v>
          </cell>
          <cell r="C326">
            <v>25709</v>
          </cell>
          <cell r="D326">
            <v>182728</v>
          </cell>
          <cell r="E326">
            <v>61575</v>
          </cell>
          <cell r="F326">
            <v>2668</v>
          </cell>
          <cell r="G326">
            <v>64243</v>
          </cell>
        </row>
        <row r="327">
          <cell r="B327">
            <v>166154</v>
          </cell>
          <cell r="C327">
            <v>54289</v>
          </cell>
          <cell r="D327">
            <v>220443</v>
          </cell>
          <cell r="E327">
            <v>64287</v>
          </cell>
          <cell r="F327">
            <v>6940</v>
          </cell>
          <cell r="G327">
            <v>71227</v>
          </cell>
        </row>
        <row r="328">
          <cell r="B328">
            <v>146519</v>
          </cell>
          <cell r="C328">
            <v>52962</v>
          </cell>
          <cell r="D328">
            <v>199481</v>
          </cell>
          <cell r="E328">
            <v>54481</v>
          </cell>
          <cell r="F328">
            <v>7609</v>
          </cell>
          <cell r="G328">
            <v>62090</v>
          </cell>
        </row>
        <row r="329">
          <cell r="B329">
            <v>110196</v>
          </cell>
          <cell r="C329">
            <v>23675</v>
          </cell>
          <cell r="D329">
            <v>133871</v>
          </cell>
          <cell r="E329">
            <v>43704</v>
          </cell>
          <cell r="F329">
            <v>3310</v>
          </cell>
          <cell r="G329">
            <v>47014</v>
          </cell>
        </row>
        <row r="330">
          <cell r="B330">
            <v>163456</v>
          </cell>
          <cell r="C330">
            <v>18410</v>
          </cell>
          <cell r="D330">
            <v>181866</v>
          </cell>
          <cell r="E330">
            <v>65403</v>
          </cell>
          <cell r="F330">
            <v>2579</v>
          </cell>
          <cell r="G330">
            <v>67982</v>
          </cell>
        </row>
        <row r="331">
          <cell r="B331">
            <v>157914</v>
          </cell>
          <cell r="C331">
            <v>17084</v>
          </cell>
          <cell r="D331">
            <v>174998</v>
          </cell>
          <cell r="E331">
            <v>60719</v>
          </cell>
          <cell r="F331">
            <v>2384</v>
          </cell>
          <cell r="G331">
            <v>63103</v>
          </cell>
        </row>
        <row r="332">
          <cell r="B332">
            <v>164624</v>
          </cell>
          <cell r="C332">
            <v>15710</v>
          </cell>
          <cell r="D332">
            <v>180334</v>
          </cell>
          <cell r="E332">
            <v>66643</v>
          </cell>
          <cell r="F332">
            <v>2288</v>
          </cell>
          <cell r="G332">
            <v>68931</v>
          </cell>
        </row>
        <row r="333">
          <cell r="B333">
            <v>178059</v>
          </cell>
          <cell r="C333">
            <v>28080</v>
          </cell>
          <cell r="D333">
            <v>206139</v>
          </cell>
          <cell r="E333">
            <v>66965</v>
          </cell>
          <cell r="F333">
            <v>4213</v>
          </cell>
          <cell r="G333">
            <v>71178</v>
          </cell>
        </row>
        <row r="334">
          <cell r="B334">
            <v>166659</v>
          </cell>
          <cell r="C334">
            <v>21475</v>
          </cell>
          <cell r="D334">
            <v>188134</v>
          </cell>
          <cell r="E334">
            <v>65509</v>
          </cell>
          <cell r="F334">
            <v>3082</v>
          </cell>
          <cell r="G334">
            <v>68591</v>
          </cell>
        </row>
        <row r="335">
          <cell r="B335">
            <v>209752</v>
          </cell>
          <cell r="C335">
            <v>31305</v>
          </cell>
          <cell r="D335">
            <v>241057</v>
          </cell>
          <cell r="E335">
            <v>81597</v>
          </cell>
          <cell r="F335">
            <v>4097</v>
          </cell>
          <cell r="G335">
            <v>85694</v>
          </cell>
        </row>
        <row r="336">
          <cell r="B336">
            <v>154014</v>
          </cell>
          <cell r="C336">
            <v>27810</v>
          </cell>
          <cell r="D336">
            <v>181824</v>
          </cell>
          <cell r="E336">
            <v>62675</v>
          </cell>
          <cell r="F336">
            <v>4150</v>
          </cell>
          <cell r="G336">
            <v>66825</v>
          </cell>
        </row>
        <row r="337">
          <cell r="B337">
            <v>171012</v>
          </cell>
          <cell r="C337">
            <v>29324</v>
          </cell>
          <cell r="D337">
            <v>200336</v>
          </cell>
          <cell r="E337">
            <v>72119</v>
          </cell>
          <cell r="F337">
            <v>4994</v>
          </cell>
          <cell r="G337">
            <v>77113</v>
          </cell>
        </row>
        <row r="338">
          <cell r="B338">
            <v>151598</v>
          </cell>
          <cell r="C338">
            <v>22262</v>
          </cell>
          <cell r="D338">
            <v>173860</v>
          </cell>
          <cell r="E338">
            <v>61554</v>
          </cell>
          <cell r="F338">
            <v>3251</v>
          </cell>
          <cell r="G338">
            <v>64805</v>
          </cell>
        </row>
        <row r="339">
          <cell r="B339">
            <v>145934</v>
          </cell>
          <cell r="C339">
            <v>24785</v>
          </cell>
          <cell r="D339">
            <v>170719</v>
          </cell>
          <cell r="E339">
            <v>62587</v>
          </cell>
          <cell r="F339">
            <v>3698</v>
          </cell>
          <cell r="G339">
            <v>66285</v>
          </cell>
        </row>
        <row r="340">
          <cell r="B340">
            <v>136029</v>
          </cell>
          <cell r="C340">
            <v>21490</v>
          </cell>
          <cell r="D340">
            <v>157519</v>
          </cell>
          <cell r="E340">
            <v>53702</v>
          </cell>
          <cell r="F340">
            <v>3278</v>
          </cell>
          <cell r="G340">
            <v>56980</v>
          </cell>
        </row>
        <row r="341">
          <cell r="B341">
            <v>122474</v>
          </cell>
          <cell r="C341">
            <v>26260</v>
          </cell>
          <cell r="D341">
            <v>148734</v>
          </cell>
          <cell r="E341">
            <v>50152</v>
          </cell>
          <cell r="F341">
            <v>4905</v>
          </cell>
          <cell r="G341">
            <v>55057</v>
          </cell>
        </row>
        <row r="342">
          <cell r="B342">
            <v>153653</v>
          </cell>
          <cell r="C342">
            <v>26890</v>
          </cell>
          <cell r="D342">
            <v>180543</v>
          </cell>
          <cell r="E342">
            <v>63696</v>
          </cell>
          <cell r="F342">
            <v>3806</v>
          </cell>
          <cell r="G342">
            <v>67502</v>
          </cell>
        </row>
        <row r="343">
          <cell r="B343">
            <v>143178</v>
          </cell>
          <cell r="C343">
            <v>39878</v>
          </cell>
          <cell r="D343">
            <v>183056</v>
          </cell>
          <cell r="E343">
            <v>57784</v>
          </cell>
          <cell r="F343">
            <v>4661</v>
          </cell>
          <cell r="G343">
            <v>62445</v>
          </cell>
        </row>
        <row r="344">
          <cell r="B344">
            <v>158309</v>
          </cell>
          <cell r="C344">
            <v>40775</v>
          </cell>
          <cell r="D344">
            <v>199084</v>
          </cell>
          <cell r="E344">
            <v>66608</v>
          </cell>
          <cell r="F344">
            <v>4424</v>
          </cell>
          <cell r="G344">
            <v>71032</v>
          </cell>
        </row>
        <row r="345">
          <cell r="B345">
            <v>152623</v>
          </cell>
          <cell r="C345">
            <v>20466</v>
          </cell>
          <cell r="D345">
            <v>173089</v>
          </cell>
          <cell r="E345">
            <v>60079</v>
          </cell>
          <cell r="F345">
            <v>2851</v>
          </cell>
          <cell r="G345">
            <v>62930</v>
          </cell>
        </row>
        <row r="346">
          <cell r="B346">
            <v>187244</v>
          </cell>
          <cell r="C346">
            <v>53519</v>
          </cell>
          <cell r="D346">
            <v>240763</v>
          </cell>
          <cell r="E346">
            <v>73295</v>
          </cell>
          <cell r="F346">
            <v>4924</v>
          </cell>
          <cell r="G346">
            <v>78219</v>
          </cell>
        </row>
        <row r="347">
          <cell r="B347">
            <v>200847</v>
          </cell>
          <cell r="C347">
            <v>159596</v>
          </cell>
          <cell r="D347">
            <v>360443</v>
          </cell>
          <cell r="E347">
            <v>83495</v>
          </cell>
          <cell r="F347">
            <v>6755</v>
          </cell>
          <cell r="G347">
            <v>90250</v>
          </cell>
        </row>
        <row r="348">
          <cell r="B348">
            <v>135037</v>
          </cell>
          <cell r="C348">
            <v>188890</v>
          </cell>
          <cell r="D348">
            <v>323927</v>
          </cell>
          <cell r="E348">
            <v>55454</v>
          </cell>
          <cell r="F348">
            <v>9227</v>
          </cell>
          <cell r="G348">
            <v>64681</v>
          </cell>
        </row>
        <row r="349">
          <cell r="B349">
            <v>171139</v>
          </cell>
          <cell r="C349">
            <v>163194</v>
          </cell>
          <cell r="D349">
            <v>334333</v>
          </cell>
          <cell r="E349">
            <v>69046</v>
          </cell>
          <cell r="F349">
            <v>9930</v>
          </cell>
          <cell r="G349">
            <v>78976</v>
          </cell>
        </row>
        <row r="350">
          <cell r="B350">
            <v>159250</v>
          </cell>
          <cell r="C350">
            <v>71699</v>
          </cell>
          <cell r="D350">
            <v>230949</v>
          </cell>
          <cell r="E350">
            <v>62279</v>
          </cell>
          <cell r="F350">
            <v>6315</v>
          </cell>
          <cell r="G350">
            <v>68594</v>
          </cell>
        </row>
        <row r="351">
          <cell r="B351">
            <v>145403</v>
          </cell>
          <cell r="C351">
            <v>75730</v>
          </cell>
          <cell r="D351">
            <v>221133</v>
          </cell>
          <cell r="E351">
            <v>58463</v>
          </cell>
          <cell r="F351">
            <v>6000</v>
          </cell>
          <cell r="G351">
            <v>64463</v>
          </cell>
        </row>
        <row r="352">
          <cell r="B352">
            <v>141334</v>
          </cell>
          <cell r="C352">
            <v>124057</v>
          </cell>
          <cell r="D352">
            <v>265391</v>
          </cell>
          <cell r="E352">
            <v>55347</v>
          </cell>
          <cell r="F352">
            <v>7212</v>
          </cell>
          <cell r="G352">
            <v>62559</v>
          </cell>
        </row>
        <row r="353">
          <cell r="B353">
            <v>131520</v>
          </cell>
          <cell r="C353">
            <v>71389</v>
          </cell>
          <cell r="D353">
            <v>202909</v>
          </cell>
          <cell r="E353">
            <v>53116</v>
          </cell>
          <cell r="F353">
            <v>5112</v>
          </cell>
          <cell r="G353">
            <v>58228</v>
          </cell>
        </row>
        <row r="354">
          <cell r="B354">
            <v>154242</v>
          </cell>
          <cell r="C354">
            <v>68131</v>
          </cell>
          <cell r="D354">
            <v>222373</v>
          </cell>
          <cell r="E354">
            <v>57858</v>
          </cell>
          <cell r="F354">
            <v>5342</v>
          </cell>
          <cell r="G354">
            <v>63200</v>
          </cell>
        </row>
        <row r="355">
          <cell r="B355">
            <v>167300</v>
          </cell>
          <cell r="C355">
            <v>58208</v>
          </cell>
          <cell r="D355">
            <v>225508</v>
          </cell>
          <cell r="E355">
            <v>63977</v>
          </cell>
          <cell r="F355">
            <v>4178</v>
          </cell>
          <cell r="G355">
            <v>68155</v>
          </cell>
        </row>
        <row r="356">
          <cell r="B356">
            <v>180689</v>
          </cell>
          <cell r="C356">
            <v>54877</v>
          </cell>
          <cell r="D356">
            <v>235566</v>
          </cell>
          <cell r="E356">
            <v>69263</v>
          </cell>
          <cell r="F356">
            <v>4378</v>
          </cell>
          <cell r="G356">
            <v>73641</v>
          </cell>
        </row>
        <row r="357">
          <cell r="B357">
            <v>148011</v>
          </cell>
          <cell r="C357">
            <v>66390</v>
          </cell>
          <cell r="D357">
            <v>214401</v>
          </cell>
          <cell r="E357">
            <v>55507</v>
          </cell>
          <cell r="F357">
            <v>4006</v>
          </cell>
          <cell r="G357">
            <v>59513</v>
          </cell>
        </row>
        <row r="358">
          <cell r="B358">
            <v>163486</v>
          </cell>
          <cell r="C358">
            <v>93078</v>
          </cell>
          <cell r="D358">
            <v>256564</v>
          </cell>
          <cell r="E358">
            <v>66186</v>
          </cell>
          <cell r="F358">
            <v>5004</v>
          </cell>
          <cell r="G358">
            <v>71190</v>
          </cell>
        </row>
        <row r="359">
          <cell r="B359">
            <v>191453</v>
          </cell>
          <cell r="C359">
            <v>112056</v>
          </cell>
          <cell r="D359">
            <v>303509</v>
          </cell>
          <cell r="E359">
            <v>77359</v>
          </cell>
          <cell r="F359">
            <v>6647</v>
          </cell>
          <cell r="G359">
            <v>84006</v>
          </cell>
        </row>
        <row r="360">
          <cell r="B360">
            <v>149513</v>
          </cell>
          <cell r="C360">
            <v>97519</v>
          </cell>
          <cell r="D360">
            <v>247032</v>
          </cell>
          <cell r="E360">
            <v>56095</v>
          </cell>
          <cell r="F360">
            <v>4399</v>
          </cell>
          <cell r="G360">
            <v>60494</v>
          </cell>
        </row>
        <row r="361">
          <cell r="B361">
            <v>185748</v>
          </cell>
          <cell r="C361">
            <v>127887</v>
          </cell>
          <cell r="D361">
            <v>313635</v>
          </cell>
          <cell r="E361">
            <v>64463</v>
          </cell>
          <cell r="F361">
            <v>6359</v>
          </cell>
          <cell r="G361">
            <v>70822</v>
          </cell>
        </row>
        <row r="362">
          <cell r="B362">
            <v>155062</v>
          </cell>
          <cell r="C362">
            <v>111041</v>
          </cell>
          <cell r="D362">
            <v>266103</v>
          </cell>
          <cell r="E362">
            <v>56661</v>
          </cell>
          <cell r="F362">
            <v>6063</v>
          </cell>
          <cell r="G362">
            <v>62724</v>
          </cell>
        </row>
        <row r="363">
          <cell r="B363">
            <v>145408</v>
          </cell>
          <cell r="C363">
            <v>225149</v>
          </cell>
          <cell r="D363">
            <v>370557</v>
          </cell>
          <cell r="E363">
            <v>55982</v>
          </cell>
          <cell r="F363">
            <v>8355</v>
          </cell>
          <cell r="G363">
            <v>64337</v>
          </cell>
        </row>
        <row r="364">
          <cell r="B364">
            <v>141626</v>
          </cell>
          <cell r="C364">
            <v>291859</v>
          </cell>
          <cell r="D364">
            <v>433485</v>
          </cell>
          <cell r="E364">
            <v>52929</v>
          </cell>
          <cell r="F364">
            <v>10140</v>
          </cell>
          <cell r="G364">
            <v>63069</v>
          </cell>
        </row>
        <row r="365">
          <cell r="B365">
            <v>130428</v>
          </cell>
          <cell r="C365">
            <v>286308</v>
          </cell>
          <cell r="D365">
            <v>416736</v>
          </cell>
          <cell r="E365">
            <v>49316</v>
          </cell>
          <cell r="F365">
            <v>8403</v>
          </cell>
          <cell r="G365">
            <v>57719</v>
          </cell>
        </row>
        <row r="366">
          <cell r="B366">
            <v>142366</v>
          </cell>
          <cell r="C366">
            <v>155174</v>
          </cell>
          <cell r="D366">
            <v>297540</v>
          </cell>
          <cell r="E366">
            <v>52345</v>
          </cell>
          <cell r="F366">
            <v>6366</v>
          </cell>
          <cell r="G366">
            <v>58711</v>
          </cell>
        </row>
        <row r="367">
          <cell r="B367">
            <v>177303</v>
          </cell>
          <cell r="C367">
            <v>125017</v>
          </cell>
          <cell r="D367">
            <v>302320</v>
          </cell>
          <cell r="E367">
            <v>60994</v>
          </cell>
          <cell r="F367">
            <v>5426</v>
          </cell>
          <cell r="G367">
            <v>66420</v>
          </cell>
        </row>
        <row r="368">
          <cell r="B368">
            <v>178770</v>
          </cell>
          <cell r="C368">
            <v>144007</v>
          </cell>
          <cell r="D368">
            <v>322777</v>
          </cell>
          <cell r="E368">
            <v>55178</v>
          </cell>
          <cell r="F368">
            <v>6557</v>
          </cell>
          <cell r="G368">
            <v>61735</v>
          </cell>
        </row>
        <row r="369">
          <cell r="B369">
            <v>173486</v>
          </cell>
          <cell r="C369">
            <v>119945</v>
          </cell>
          <cell r="D369">
            <v>293431</v>
          </cell>
          <cell r="E369">
            <v>52593</v>
          </cell>
          <cell r="F369">
            <v>6572</v>
          </cell>
          <cell r="G369">
            <v>59165</v>
          </cell>
        </row>
        <row r="370">
          <cell r="B370">
            <v>194354</v>
          </cell>
          <cell r="C370">
            <v>143699</v>
          </cell>
          <cell r="D370">
            <v>338053</v>
          </cell>
          <cell r="E370">
            <v>70234</v>
          </cell>
          <cell r="F370">
            <v>7128</v>
          </cell>
          <cell r="G370">
            <v>77362</v>
          </cell>
        </row>
        <row r="371">
          <cell r="B371">
            <v>185198</v>
          </cell>
          <cell r="C371">
            <v>143144</v>
          </cell>
          <cell r="D371">
            <v>328342</v>
          </cell>
          <cell r="E371">
            <v>63460</v>
          </cell>
          <cell r="F371">
            <v>7843</v>
          </cell>
          <cell r="G371">
            <v>71303</v>
          </cell>
        </row>
        <row r="372">
          <cell r="B372">
            <v>197980</v>
          </cell>
          <cell r="C372">
            <v>119075</v>
          </cell>
          <cell r="D372">
            <v>317055</v>
          </cell>
          <cell r="E372">
            <v>67332</v>
          </cell>
          <cell r="F372">
            <v>5963</v>
          </cell>
          <cell r="G372">
            <v>73295</v>
          </cell>
        </row>
        <row r="373">
          <cell r="B373">
            <v>184794</v>
          </cell>
          <cell r="C373">
            <v>133180</v>
          </cell>
          <cell r="D373">
            <v>317974</v>
          </cell>
          <cell r="E373">
            <v>66439</v>
          </cell>
          <cell r="F373">
            <v>7270</v>
          </cell>
          <cell r="G373">
            <v>73709</v>
          </cell>
        </row>
        <row r="374">
          <cell r="B374">
            <v>165605</v>
          </cell>
          <cell r="C374">
            <v>153897</v>
          </cell>
          <cell r="D374">
            <v>319502</v>
          </cell>
          <cell r="E374">
            <v>60149</v>
          </cell>
          <cell r="F374">
            <v>7149</v>
          </cell>
          <cell r="G374">
            <v>67298</v>
          </cell>
        </row>
        <row r="375">
          <cell r="B375">
            <v>143823</v>
          </cell>
          <cell r="C375">
            <v>117435</v>
          </cell>
          <cell r="D375">
            <v>261258</v>
          </cell>
          <cell r="E375">
            <v>54298</v>
          </cell>
          <cell r="F375">
            <v>7177</v>
          </cell>
          <cell r="G375">
            <v>61475</v>
          </cell>
        </row>
        <row r="376">
          <cell r="B376">
            <v>145259</v>
          </cell>
          <cell r="C376">
            <v>87712</v>
          </cell>
          <cell r="D376">
            <v>232971</v>
          </cell>
          <cell r="E376">
            <v>52928</v>
          </cell>
          <cell r="F376">
            <v>6419</v>
          </cell>
          <cell r="G376">
            <v>59347</v>
          </cell>
        </row>
        <row r="377">
          <cell r="B377">
            <v>157419</v>
          </cell>
          <cell r="C377">
            <v>98102</v>
          </cell>
          <cell r="D377">
            <v>255521</v>
          </cell>
          <cell r="E377">
            <v>57831</v>
          </cell>
          <cell r="F377">
            <v>5766</v>
          </cell>
          <cell r="G377">
            <v>63597</v>
          </cell>
        </row>
        <row r="378">
          <cell r="B378">
            <v>192538</v>
          </cell>
          <cell r="C378">
            <v>115051</v>
          </cell>
          <cell r="D378">
            <v>307589</v>
          </cell>
          <cell r="E378">
            <v>68764</v>
          </cell>
          <cell r="F378">
            <v>7026</v>
          </cell>
          <cell r="G378">
            <v>75790</v>
          </cell>
        </row>
        <row r="379">
          <cell r="B379">
            <v>176536</v>
          </cell>
          <cell r="C379">
            <v>138210</v>
          </cell>
          <cell r="D379">
            <v>314746</v>
          </cell>
          <cell r="E379">
            <v>65203</v>
          </cell>
          <cell r="F379">
            <v>7897</v>
          </cell>
          <cell r="G379">
            <v>73100</v>
          </cell>
        </row>
        <row r="380">
          <cell r="B380">
            <v>189062</v>
          </cell>
          <cell r="C380">
            <v>121453</v>
          </cell>
          <cell r="D380">
            <v>310515</v>
          </cell>
          <cell r="E380">
            <v>67855</v>
          </cell>
          <cell r="F380">
            <v>8297</v>
          </cell>
          <cell r="G380">
            <v>76152</v>
          </cell>
        </row>
        <row r="381">
          <cell r="B381">
            <v>210692</v>
          </cell>
          <cell r="C381">
            <v>105368</v>
          </cell>
          <cell r="D381">
            <v>316060</v>
          </cell>
          <cell r="E381">
            <v>78814</v>
          </cell>
          <cell r="F381">
            <v>6784</v>
          </cell>
          <cell r="G381">
            <v>85598</v>
          </cell>
        </row>
        <row r="382">
          <cell r="B382">
            <v>189550</v>
          </cell>
          <cell r="C382">
            <v>82733</v>
          </cell>
          <cell r="D382">
            <v>272283</v>
          </cell>
          <cell r="E382">
            <v>75412</v>
          </cell>
          <cell r="F382">
            <v>5161</v>
          </cell>
          <cell r="G382">
            <v>80573</v>
          </cell>
        </row>
        <row r="383">
          <cell r="B383">
            <v>198457</v>
          </cell>
          <cell r="C383">
            <v>76509</v>
          </cell>
          <cell r="D383">
            <v>274966</v>
          </cell>
          <cell r="E383">
            <v>72985</v>
          </cell>
          <cell r="F383">
            <v>4013</v>
          </cell>
          <cell r="G383">
            <v>76998</v>
          </cell>
        </row>
        <row r="384">
          <cell r="B384">
            <v>197695</v>
          </cell>
          <cell r="C384">
            <v>73040</v>
          </cell>
          <cell r="D384">
            <v>270735</v>
          </cell>
          <cell r="E384">
            <v>79317</v>
          </cell>
          <cell r="F384">
            <v>4871</v>
          </cell>
          <cell r="G384">
            <v>84188</v>
          </cell>
        </row>
        <row r="385">
          <cell r="B385">
            <v>183581</v>
          </cell>
          <cell r="C385">
            <v>76779</v>
          </cell>
          <cell r="D385">
            <v>260360</v>
          </cell>
          <cell r="E385">
            <v>68461</v>
          </cell>
          <cell r="F385">
            <v>5026</v>
          </cell>
          <cell r="G385">
            <v>73487</v>
          </cell>
        </row>
        <row r="386">
          <cell r="B386">
            <v>189063</v>
          </cell>
          <cell r="C386">
            <v>98064</v>
          </cell>
          <cell r="D386">
            <v>287127</v>
          </cell>
          <cell r="E386">
            <v>72248</v>
          </cell>
          <cell r="F386">
            <v>6374</v>
          </cell>
          <cell r="G386">
            <v>78622</v>
          </cell>
        </row>
        <row r="387">
          <cell r="B387">
            <v>173447</v>
          </cell>
          <cell r="C387">
            <v>86637</v>
          </cell>
          <cell r="D387">
            <v>260084</v>
          </cell>
          <cell r="E387">
            <v>62780</v>
          </cell>
          <cell r="F387">
            <v>7164</v>
          </cell>
          <cell r="G387">
            <v>69944</v>
          </cell>
        </row>
        <row r="388">
          <cell r="B388">
            <v>124876</v>
          </cell>
          <cell r="C388">
            <v>55630</v>
          </cell>
          <cell r="D388">
            <v>180506</v>
          </cell>
          <cell r="E388">
            <v>45634</v>
          </cell>
          <cell r="F388">
            <v>4415</v>
          </cell>
          <cell r="G388">
            <v>50049</v>
          </cell>
        </row>
        <row r="389">
          <cell r="B389">
            <v>151443</v>
          </cell>
          <cell r="C389">
            <v>64575</v>
          </cell>
          <cell r="D389">
            <v>216018</v>
          </cell>
          <cell r="E389">
            <v>58295</v>
          </cell>
          <cell r="F389">
            <v>5953</v>
          </cell>
          <cell r="G389">
            <v>64248</v>
          </cell>
        </row>
        <row r="390">
          <cell r="B390">
            <v>177809</v>
          </cell>
          <cell r="C390">
            <v>75347</v>
          </cell>
          <cell r="D390">
            <v>253156</v>
          </cell>
          <cell r="E390">
            <v>67010</v>
          </cell>
          <cell r="F390">
            <v>6033</v>
          </cell>
          <cell r="G390">
            <v>73043</v>
          </cell>
        </row>
        <row r="391">
          <cell r="B391">
            <v>164448</v>
          </cell>
          <cell r="C391">
            <v>86416</v>
          </cell>
          <cell r="D391">
            <v>250864</v>
          </cell>
          <cell r="E391">
            <v>64554</v>
          </cell>
          <cell r="F391">
            <v>5180</v>
          </cell>
          <cell r="G391">
            <v>69734</v>
          </cell>
        </row>
        <row r="392">
          <cell r="B392">
            <v>179860</v>
          </cell>
          <cell r="C392">
            <v>55432</v>
          </cell>
          <cell r="D392">
            <v>235292</v>
          </cell>
          <cell r="E392">
            <v>72462</v>
          </cell>
          <cell r="F392">
            <v>4441</v>
          </cell>
          <cell r="G392">
            <v>76903</v>
          </cell>
        </row>
        <row r="393">
          <cell r="B393">
            <v>211275</v>
          </cell>
          <cell r="C393">
            <v>58945</v>
          </cell>
          <cell r="D393">
            <v>270220</v>
          </cell>
          <cell r="E393">
            <v>79145</v>
          </cell>
          <cell r="F393">
            <v>5718</v>
          </cell>
          <cell r="G393">
            <v>84863</v>
          </cell>
        </row>
        <row r="394">
          <cell r="B394">
            <v>166107</v>
          </cell>
          <cell r="C394">
            <v>32998</v>
          </cell>
          <cell r="D394">
            <v>199105</v>
          </cell>
          <cell r="E394">
            <v>61812</v>
          </cell>
          <cell r="F394">
            <v>2929</v>
          </cell>
          <cell r="G394">
            <v>64741</v>
          </cell>
        </row>
      </sheetData>
      <sheetData sheetId="9"/>
      <sheetData sheetId="10"/>
      <sheetData sheetId="11"/>
      <sheetData sheetId="12">
        <row r="306">
          <cell r="B306">
            <v>87186</v>
          </cell>
          <cell r="C306">
            <v>18695</v>
          </cell>
          <cell r="D306">
            <v>1473</v>
          </cell>
          <cell r="E306">
            <v>3551</v>
          </cell>
          <cell r="F306">
            <v>2812</v>
          </cell>
          <cell r="G306">
            <v>9051</v>
          </cell>
          <cell r="H306">
            <v>5016</v>
          </cell>
          <cell r="I306">
            <v>32743</v>
          </cell>
          <cell r="J306">
            <v>160527</v>
          </cell>
          <cell r="M306">
            <v>32630</v>
          </cell>
          <cell r="N306">
            <v>5895</v>
          </cell>
          <cell r="O306">
            <v>461</v>
          </cell>
          <cell r="P306">
            <v>785</v>
          </cell>
          <cell r="Q306">
            <v>763</v>
          </cell>
          <cell r="R306">
            <v>2646</v>
          </cell>
          <cell r="S306">
            <v>1237</v>
          </cell>
          <cell r="T306">
            <v>9118</v>
          </cell>
          <cell r="U306">
            <v>53535</v>
          </cell>
        </row>
        <row r="307">
          <cell r="B307">
            <v>117266</v>
          </cell>
          <cell r="C307">
            <v>38742</v>
          </cell>
          <cell r="D307">
            <v>2401</v>
          </cell>
          <cell r="E307">
            <v>3680</v>
          </cell>
          <cell r="F307">
            <v>3317</v>
          </cell>
          <cell r="G307">
            <v>9802</v>
          </cell>
          <cell r="H307">
            <v>5572</v>
          </cell>
          <cell r="I307">
            <v>33705</v>
          </cell>
          <cell r="J307">
            <v>214485</v>
          </cell>
          <cell r="M307">
            <v>42627</v>
          </cell>
          <cell r="N307">
            <v>8733</v>
          </cell>
          <cell r="O307">
            <v>776</v>
          </cell>
          <cell r="P307">
            <v>1062</v>
          </cell>
          <cell r="Q307">
            <v>961</v>
          </cell>
          <cell r="R307">
            <v>3265</v>
          </cell>
          <cell r="S307">
            <v>1163</v>
          </cell>
          <cell r="T307">
            <v>9483</v>
          </cell>
          <cell r="U307">
            <v>68070</v>
          </cell>
        </row>
        <row r="308">
          <cell r="B308">
            <v>116625</v>
          </cell>
          <cell r="C308">
            <v>37563</v>
          </cell>
          <cell r="D308">
            <v>3479</v>
          </cell>
          <cell r="E308">
            <v>5290</v>
          </cell>
          <cell r="F308">
            <v>4046</v>
          </cell>
          <cell r="G308">
            <v>8657</v>
          </cell>
          <cell r="H308">
            <v>4952</v>
          </cell>
          <cell r="I308">
            <v>36711</v>
          </cell>
          <cell r="J308">
            <v>217323</v>
          </cell>
          <cell r="M308">
            <v>41866</v>
          </cell>
          <cell r="N308">
            <v>8662</v>
          </cell>
          <cell r="O308">
            <v>895</v>
          </cell>
          <cell r="P308">
            <v>1101</v>
          </cell>
          <cell r="Q308">
            <v>1049</v>
          </cell>
          <cell r="R308">
            <v>2653</v>
          </cell>
          <cell r="S308">
            <v>1631</v>
          </cell>
          <cell r="T308">
            <v>11208</v>
          </cell>
          <cell r="U308">
            <v>69065</v>
          </cell>
        </row>
        <row r="309">
          <cell r="B309">
            <v>103703.97999999972</v>
          </cell>
          <cell r="C309">
            <v>15642.91000000002</v>
          </cell>
          <cell r="D309">
            <v>1395.7299999999989</v>
          </cell>
          <cell r="E309">
            <v>2376.4399999999991</v>
          </cell>
          <cell r="F309">
            <v>3725.6100000000019</v>
          </cell>
          <cell r="G309">
            <v>11491.439999999995</v>
          </cell>
          <cell r="H309">
            <v>6241.4900000000071</v>
          </cell>
          <cell r="I309">
            <v>34787.69999999908</v>
          </cell>
          <cell r="J309">
            <v>179365.29999999882</v>
          </cell>
          <cell r="M309">
            <v>36174.716298200023</v>
          </cell>
          <cell r="N309">
            <v>5539.7269764000021</v>
          </cell>
          <cell r="O309">
            <v>491.40907249999998</v>
          </cell>
          <cell r="P309">
            <v>756.41828619999978</v>
          </cell>
          <cell r="Q309">
            <v>994.21498389999954</v>
          </cell>
          <cell r="R309">
            <v>3525.9520874</v>
          </cell>
          <cell r="S309">
            <v>1430.2751758000004</v>
          </cell>
          <cell r="T309">
            <v>9709.5658318999704</v>
          </cell>
          <cell r="U309">
            <v>58622.278712299994</v>
          </cell>
        </row>
        <row r="310">
          <cell r="B310">
            <v>113972.35</v>
          </cell>
          <cell r="C310">
            <v>21010.799999999999</v>
          </cell>
          <cell r="D310">
            <v>2400.35</v>
          </cell>
          <cell r="E310">
            <v>6110.71</v>
          </cell>
          <cell r="F310">
            <v>5362.61</v>
          </cell>
          <cell r="G310">
            <v>11731.05</v>
          </cell>
          <cell r="H310">
            <v>6458.57</v>
          </cell>
          <cell r="I310">
            <v>40292.530000000028</v>
          </cell>
          <cell r="J310">
            <v>207338.97</v>
          </cell>
          <cell r="M310">
            <v>42784.72</v>
          </cell>
          <cell r="N310">
            <v>7868.27</v>
          </cell>
          <cell r="O310">
            <v>745.21</v>
          </cell>
          <cell r="P310">
            <v>1382.57</v>
          </cell>
          <cell r="Q310">
            <v>1537.18</v>
          </cell>
          <cell r="R310">
            <v>3756.53</v>
          </cell>
          <cell r="S310">
            <v>1523.83</v>
          </cell>
          <cell r="T310">
            <v>11973.019999999997</v>
          </cell>
          <cell r="U310">
            <v>71571.33</v>
          </cell>
        </row>
        <row r="311">
          <cell r="B311">
            <v>93019.15</v>
          </cell>
          <cell r="C311">
            <v>13961.37</v>
          </cell>
          <cell r="D311">
            <v>1793.87</v>
          </cell>
          <cell r="E311">
            <v>5146.57</v>
          </cell>
          <cell r="F311">
            <v>3900.58</v>
          </cell>
          <cell r="G311">
            <v>9983.86</v>
          </cell>
          <cell r="H311">
            <v>4865.3500000000004</v>
          </cell>
          <cell r="I311">
            <v>35376.359999999986</v>
          </cell>
          <cell r="J311">
            <v>168047.11</v>
          </cell>
          <cell r="M311">
            <v>36771.81</v>
          </cell>
          <cell r="N311">
            <v>5587.88</v>
          </cell>
          <cell r="O311">
            <v>700.8</v>
          </cell>
          <cell r="P311">
            <v>1168.52</v>
          </cell>
          <cell r="Q311">
            <v>1156.8399999999999</v>
          </cell>
          <cell r="R311">
            <v>3187.43</v>
          </cell>
          <cell r="S311">
            <v>1333.54</v>
          </cell>
          <cell r="T311">
            <v>11131.180000000008</v>
          </cell>
          <cell r="U311">
            <v>61038</v>
          </cell>
        </row>
        <row r="312">
          <cell r="B312">
            <v>94474.37</v>
          </cell>
          <cell r="C312">
            <v>18543.18</v>
          </cell>
          <cell r="D312">
            <v>2343.9499999999998</v>
          </cell>
          <cell r="E312">
            <v>2964.08</v>
          </cell>
          <cell r="F312">
            <v>3949.21</v>
          </cell>
          <cell r="G312">
            <v>12760.06</v>
          </cell>
          <cell r="H312">
            <v>6500.91</v>
          </cell>
          <cell r="I312">
            <v>37192.329999999987</v>
          </cell>
          <cell r="J312">
            <v>178728.09</v>
          </cell>
          <cell r="M312">
            <v>35498.910000000003</v>
          </cell>
          <cell r="N312">
            <v>7532</v>
          </cell>
          <cell r="O312">
            <v>742.35</v>
          </cell>
          <cell r="P312">
            <v>847.69</v>
          </cell>
          <cell r="Q312">
            <v>1128.8499999999999</v>
          </cell>
          <cell r="R312">
            <v>3568.45</v>
          </cell>
          <cell r="S312">
            <v>1489.62</v>
          </cell>
          <cell r="T312">
            <v>10435.129999999997</v>
          </cell>
          <cell r="U312">
            <v>61243</v>
          </cell>
        </row>
        <row r="313">
          <cell r="B313">
            <v>111665.77</v>
          </cell>
          <cell r="C313">
            <v>15408.9</v>
          </cell>
          <cell r="D313">
            <v>2415.91</v>
          </cell>
          <cell r="E313">
            <v>3934.67</v>
          </cell>
          <cell r="F313">
            <v>3027.04</v>
          </cell>
          <cell r="G313">
            <v>9411.8700000000008</v>
          </cell>
          <cell r="H313">
            <v>5765.22</v>
          </cell>
          <cell r="I313">
            <v>39371.239999999991</v>
          </cell>
          <cell r="J313">
            <v>191000.62</v>
          </cell>
          <cell r="M313">
            <v>42744.22</v>
          </cell>
          <cell r="N313">
            <v>6131.85</v>
          </cell>
          <cell r="O313">
            <v>739.97</v>
          </cell>
          <cell r="P313">
            <v>1016.33</v>
          </cell>
          <cell r="Q313">
            <v>988.13</v>
          </cell>
          <cell r="R313">
            <v>3494.21</v>
          </cell>
          <cell r="S313">
            <v>1606.45</v>
          </cell>
          <cell r="T313">
            <v>11865.110000000008</v>
          </cell>
          <cell r="U313">
            <v>68586.27</v>
          </cell>
        </row>
        <row r="314">
          <cell r="B314">
            <v>111537.88</v>
          </cell>
          <cell r="C314">
            <v>22152.42</v>
          </cell>
          <cell r="D314">
            <v>1519.04</v>
          </cell>
          <cell r="E314">
            <v>3105.77</v>
          </cell>
          <cell r="F314">
            <v>2589.77</v>
          </cell>
          <cell r="G314">
            <v>9319.92</v>
          </cell>
          <cell r="H314">
            <v>5790.81</v>
          </cell>
          <cell r="I314">
            <v>34369.150000000023</v>
          </cell>
          <cell r="J314">
            <v>190384.76</v>
          </cell>
          <cell r="M314">
            <v>41943.29</v>
          </cell>
          <cell r="N314">
            <v>7058.87</v>
          </cell>
          <cell r="O314">
            <v>524.30999999999995</v>
          </cell>
          <cell r="P314">
            <v>913.42</v>
          </cell>
          <cell r="Q314">
            <v>746.87</v>
          </cell>
          <cell r="R314">
            <v>3525.7</v>
          </cell>
          <cell r="S314">
            <v>1630.16</v>
          </cell>
          <cell r="T314">
            <v>10799.980000000003</v>
          </cell>
          <cell r="U314">
            <v>67142.600000000006</v>
          </cell>
        </row>
        <row r="315">
          <cell r="B315">
            <v>88619.27</v>
          </cell>
          <cell r="C315">
            <v>20055.25</v>
          </cell>
          <cell r="D315">
            <v>1590.26</v>
          </cell>
          <cell r="E315">
            <v>2582.64</v>
          </cell>
          <cell r="F315">
            <v>1881.73</v>
          </cell>
          <cell r="G315">
            <v>8583.07</v>
          </cell>
          <cell r="H315">
            <v>4696</v>
          </cell>
          <cell r="I315">
            <v>28862.309999999998</v>
          </cell>
          <cell r="J315">
            <v>156870.53</v>
          </cell>
          <cell r="M315">
            <v>33636.6</v>
          </cell>
          <cell r="N315">
            <v>5706.22</v>
          </cell>
          <cell r="O315">
            <v>463.36</v>
          </cell>
          <cell r="P315">
            <v>756.44</v>
          </cell>
          <cell r="Q315">
            <v>553.05999999999995</v>
          </cell>
          <cell r="R315">
            <v>2548.54</v>
          </cell>
          <cell r="S315">
            <v>1152.5999999999999</v>
          </cell>
          <cell r="T315">
            <v>7735.0299999999988</v>
          </cell>
          <cell r="U315">
            <v>52551.85</v>
          </cell>
        </row>
        <row r="316">
          <cell r="B316">
            <v>103935.67000000016</v>
          </cell>
          <cell r="C316">
            <v>21480.169999999984</v>
          </cell>
          <cell r="D316">
            <v>1409.8899999999994</v>
          </cell>
          <cell r="E316">
            <v>2273.7800000000134</v>
          </cell>
          <cell r="F316">
            <v>1905.5799999999945</v>
          </cell>
          <cell r="G316">
            <v>6702.0800000000163</v>
          </cell>
          <cell r="H316">
            <v>4860.3299999999945</v>
          </cell>
          <cell r="I316">
            <v>29636.470000000991</v>
          </cell>
          <cell r="J316">
            <v>172203.97000000114</v>
          </cell>
          <cell r="M316">
            <v>36392.793701800052</v>
          </cell>
          <cell r="N316">
            <v>5622.2830236000154</v>
          </cell>
          <cell r="O316">
            <v>491.40092750000076</v>
          </cell>
          <cell r="P316">
            <v>638.04171379999934</v>
          </cell>
          <cell r="Q316">
            <v>532.65501609999956</v>
          </cell>
          <cell r="R316">
            <v>2369.2479125999962</v>
          </cell>
          <cell r="S316">
            <v>1067.2848242</v>
          </cell>
          <cell r="T316">
            <v>8448.6041681000206</v>
          </cell>
          <cell r="U316">
            <v>55562.311287700082</v>
          </cell>
        </row>
        <row r="317">
          <cell r="B317">
            <v>91130.76</v>
          </cell>
          <cell r="C317">
            <v>26445.19</v>
          </cell>
          <cell r="D317">
            <v>2162.59</v>
          </cell>
          <cell r="E317">
            <v>3646.19</v>
          </cell>
          <cell r="F317">
            <v>2177.19</v>
          </cell>
          <cell r="G317">
            <v>9190.44</v>
          </cell>
          <cell r="H317">
            <v>3584.49</v>
          </cell>
          <cell r="I317">
            <v>27911.72000000003</v>
          </cell>
          <cell r="J317">
            <v>166248.57</v>
          </cell>
          <cell r="M317">
            <v>31766.34</v>
          </cell>
          <cell r="N317">
            <v>6172.49</v>
          </cell>
          <cell r="O317">
            <v>598.79999999999995</v>
          </cell>
          <cell r="P317">
            <v>947.38</v>
          </cell>
          <cell r="Q317">
            <v>607.91999999999996</v>
          </cell>
          <cell r="R317">
            <v>2671.27</v>
          </cell>
          <cell r="S317">
            <v>880.24</v>
          </cell>
          <cell r="T317">
            <v>7176.2400000000052</v>
          </cell>
          <cell r="U317">
            <v>50820.68</v>
          </cell>
        </row>
        <row r="318">
          <cell r="B318">
            <v>104022.14</v>
          </cell>
          <cell r="C318">
            <v>11608.96</v>
          </cell>
          <cell r="D318">
            <v>1796.72</v>
          </cell>
          <cell r="E318">
            <v>4726.08</v>
          </cell>
          <cell r="F318">
            <v>2643.04</v>
          </cell>
          <cell r="G318">
            <v>7742.95</v>
          </cell>
          <cell r="H318">
            <v>4257.46</v>
          </cell>
          <cell r="I318">
            <v>31266.709999999992</v>
          </cell>
          <cell r="J318">
            <v>168064.06</v>
          </cell>
          <cell r="M318">
            <v>35036.480000000003</v>
          </cell>
          <cell r="N318">
            <v>4666.04</v>
          </cell>
          <cell r="O318">
            <v>484.24</v>
          </cell>
          <cell r="P318">
            <v>836.35</v>
          </cell>
          <cell r="Q318">
            <v>771.54</v>
          </cell>
          <cell r="R318">
            <v>2401.21</v>
          </cell>
          <cell r="S318">
            <v>1155.21</v>
          </cell>
          <cell r="T318">
            <v>8851.07</v>
          </cell>
          <cell r="U318">
            <v>54202.14</v>
          </cell>
        </row>
        <row r="319">
          <cell r="B319">
            <v>115858.83</v>
          </cell>
          <cell r="C319">
            <v>14937.52</v>
          </cell>
          <cell r="D319">
            <v>1703.25</v>
          </cell>
          <cell r="E319">
            <v>3964.15</v>
          </cell>
          <cell r="F319">
            <v>2615.66</v>
          </cell>
          <cell r="G319">
            <v>9656.33</v>
          </cell>
          <cell r="H319">
            <v>6547.62</v>
          </cell>
          <cell r="I319">
            <v>36240.19</v>
          </cell>
          <cell r="J319">
            <v>191523.55</v>
          </cell>
          <cell r="M319">
            <v>41177.19</v>
          </cell>
          <cell r="N319">
            <v>5869.26</v>
          </cell>
          <cell r="O319">
            <v>537.84</v>
          </cell>
          <cell r="P319">
            <v>1016.5</v>
          </cell>
          <cell r="Q319">
            <v>813.58</v>
          </cell>
          <cell r="R319">
            <v>2951.62</v>
          </cell>
          <cell r="S319">
            <v>1577.77</v>
          </cell>
          <cell r="T319">
            <v>10059.829999999994</v>
          </cell>
          <cell r="U319">
            <v>64003.59</v>
          </cell>
        </row>
        <row r="320">
          <cell r="B320">
            <v>104193.91</v>
          </cell>
          <cell r="C320">
            <v>17333.25</v>
          </cell>
          <cell r="D320">
            <v>3556.91</v>
          </cell>
          <cell r="E320">
            <v>3524.74</v>
          </cell>
          <cell r="F320">
            <v>3800.99</v>
          </cell>
          <cell r="G320">
            <v>12901.28</v>
          </cell>
          <cell r="H320">
            <v>9660.4699999999993</v>
          </cell>
          <cell r="I320">
            <v>33411.429999999993</v>
          </cell>
          <cell r="J320">
            <v>188382.98</v>
          </cell>
          <cell r="M320">
            <v>41151.51</v>
          </cell>
          <cell r="N320">
            <v>7098.95</v>
          </cell>
          <cell r="O320">
            <v>945.64</v>
          </cell>
          <cell r="P320">
            <v>712.45</v>
          </cell>
          <cell r="Q320">
            <v>976.3</v>
          </cell>
          <cell r="R320">
            <v>4257.1000000000004</v>
          </cell>
          <cell r="S320">
            <v>1918.6</v>
          </cell>
          <cell r="T320">
            <v>10559.360000000008</v>
          </cell>
          <cell r="U320">
            <v>67619.91</v>
          </cell>
        </row>
        <row r="321">
          <cell r="B321">
            <v>108884.9</v>
          </cell>
          <cell r="C321">
            <v>17985.95</v>
          </cell>
          <cell r="D321">
            <v>1500.01</v>
          </cell>
          <cell r="E321">
            <v>3704.12</v>
          </cell>
          <cell r="F321">
            <v>3234.14</v>
          </cell>
          <cell r="G321">
            <v>8498.89</v>
          </cell>
          <cell r="H321">
            <v>4020.45</v>
          </cell>
          <cell r="I321">
            <v>33038.319999999978</v>
          </cell>
          <cell r="J321">
            <v>180866.78</v>
          </cell>
          <cell r="M321">
            <v>41273.440000000002</v>
          </cell>
          <cell r="N321">
            <v>7014.72</v>
          </cell>
          <cell r="O321">
            <v>507.37</v>
          </cell>
          <cell r="P321">
            <v>1030.1600000000001</v>
          </cell>
          <cell r="Q321">
            <v>904.15</v>
          </cell>
          <cell r="R321">
            <v>3082.9</v>
          </cell>
          <cell r="S321">
            <v>1170.3399999999999</v>
          </cell>
          <cell r="T321">
            <v>9761.0499999999884</v>
          </cell>
          <cell r="U321">
            <v>64744.13</v>
          </cell>
        </row>
        <row r="322">
          <cell r="B322">
            <v>91300.63</v>
          </cell>
          <cell r="C322">
            <v>13753.85</v>
          </cell>
          <cell r="D322">
            <v>2441.86</v>
          </cell>
          <cell r="E322">
            <v>3236.86</v>
          </cell>
          <cell r="F322">
            <v>3786.05</v>
          </cell>
          <cell r="G322">
            <v>8660.7000000000007</v>
          </cell>
          <cell r="H322">
            <v>4088.41</v>
          </cell>
          <cell r="I322">
            <v>31032.739999999991</v>
          </cell>
          <cell r="J322">
            <v>158301.1</v>
          </cell>
          <cell r="M322">
            <v>35265.33</v>
          </cell>
          <cell r="N322">
            <v>5428.9</v>
          </cell>
          <cell r="O322">
            <v>719.32</v>
          </cell>
          <cell r="P322">
            <v>709.65</v>
          </cell>
          <cell r="Q322">
            <v>1023.11</v>
          </cell>
          <cell r="R322">
            <v>2787.01</v>
          </cell>
          <cell r="S322">
            <v>1181.5999999999999</v>
          </cell>
          <cell r="T322">
            <v>8661.8599999999933</v>
          </cell>
          <cell r="U322">
            <v>55776.78</v>
          </cell>
        </row>
        <row r="323">
          <cell r="B323">
            <v>89213.97</v>
          </cell>
          <cell r="C323">
            <v>12925.93</v>
          </cell>
          <cell r="D323">
            <v>1545.69</v>
          </cell>
          <cell r="E323">
            <v>3179.76</v>
          </cell>
          <cell r="F323">
            <v>3027.56</v>
          </cell>
          <cell r="G323">
            <v>8848.7999999999993</v>
          </cell>
          <cell r="H323">
            <v>4059.9</v>
          </cell>
          <cell r="I323">
            <v>32901.260000000009</v>
          </cell>
          <cell r="J323">
            <v>155702.87</v>
          </cell>
          <cell r="M323">
            <v>34497.089999999997</v>
          </cell>
          <cell r="N323">
            <v>4980.82</v>
          </cell>
          <cell r="O323">
            <v>499.89</v>
          </cell>
          <cell r="P323">
            <v>680.03</v>
          </cell>
          <cell r="Q323">
            <v>872.2</v>
          </cell>
          <cell r="R323">
            <v>2681.07</v>
          </cell>
          <cell r="S323">
            <v>1118.8399999999999</v>
          </cell>
          <cell r="T323">
            <v>9698.2800000000134</v>
          </cell>
          <cell r="U323">
            <v>55028.22</v>
          </cell>
        </row>
        <row r="324">
          <cell r="B324">
            <v>138594.15</v>
          </cell>
          <cell r="C324">
            <v>25254.53</v>
          </cell>
          <cell r="D324">
            <v>1836.3</v>
          </cell>
          <cell r="E324">
            <v>3442.05</v>
          </cell>
          <cell r="F324">
            <v>5643.02</v>
          </cell>
          <cell r="G324">
            <v>13986.38</v>
          </cell>
          <cell r="H324">
            <v>7105.67</v>
          </cell>
          <cell r="I324">
            <v>41654.790000000037</v>
          </cell>
          <cell r="J324">
            <v>237516.89</v>
          </cell>
          <cell r="M324">
            <v>51464.65</v>
          </cell>
          <cell r="N324">
            <v>9700.68</v>
          </cell>
          <cell r="O324">
            <v>625.33000000000004</v>
          </cell>
          <cell r="P324">
            <v>998.33</v>
          </cell>
          <cell r="Q324">
            <v>1578.77</v>
          </cell>
          <cell r="R324">
            <v>4376.93</v>
          </cell>
          <cell r="S324">
            <v>1774.91</v>
          </cell>
          <cell r="T324">
            <v>12035.679999999993</v>
          </cell>
          <cell r="U324">
            <v>82555.28</v>
          </cell>
        </row>
        <row r="325">
          <cell r="B325">
            <v>110018.75</v>
          </cell>
          <cell r="C325">
            <v>19210.95</v>
          </cell>
          <cell r="D325">
            <v>2150.89</v>
          </cell>
          <cell r="E325">
            <v>3364.93</v>
          </cell>
          <cell r="F325">
            <v>2489.9</v>
          </cell>
          <cell r="G325">
            <v>9008</v>
          </cell>
          <cell r="H325">
            <v>5418.77</v>
          </cell>
          <cell r="I325">
            <v>34188.920000000013</v>
          </cell>
          <cell r="J325">
            <v>185851.11</v>
          </cell>
          <cell r="M325">
            <v>44083.07</v>
          </cell>
          <cell r="N325">
            <v>7479.66</v>
          </cell>
          <cell r="O325">
            <v>698.85</v>
          </cell>
          <cell r="P325">
            <v>788.05</v>
          </cell>
          <cell r="Q325">
            <v>817.74</v>
          </cell>
          <cell r="R325">
            <v>3246.14</v>
          </cell>
          <cell r="S325">
            <v>1353.49</v>
          </cell>
          <cell r="T325">
            <v>10151.560000000005</v>
          </cell>
          <cell r="U325">
            <v>68618.559999999998</v>
          </cell>
        </row>
        <row r="326">
          <cell r="B326">
            <v>121874.16</v>
          </cell>
          <cell r="C326">
            <v>17277.560000000001</v>
          </cell>
          <cell r="D326">
            <v>3343.59</v>
          </cell>
          <cell r="E326">
            <v>3156.35</v>
          </cell>
          <cell r="F326">
            <v>2913.05</v>
          </cell>
          <cell r="G326">
            <v>9884.02</v>
          </cell>
          <cell r="H326">
            <v>4543.71</v>
          </cell>
          <cell r="I326">
            <v>34404.320000000036</v>
          </cell>
          <cell r="J326">
            <v>197396.76</v>
          </cell>
          <cell r="M326">
            <v>44501.279999999999</v>
          </cell>
          <cell r="N326">
            <v>6631.68</v>
          </cell>
          <cell r="O326">
            <v>983.67</v>
          </cell>
          <cell r="P326">
            <v>727.68</v>
          </cell>
          <cell r="Q326">
            <v>822.27</v>
          </cell>
          <cell r="R326">
            <v>3485.11</v>
          </cell>
          <cell r="S326">
            <v>1258.92</v>
          </cell>
          <cell r="T326">
            <v>9835.5500000000102</v>
          </cell>
          <cell r="U326">
            <v>68246.16</v>
          </cell>
        </row>
        <row r="327">
          <cell r="B327">
            <v>99345</v>
          </cell>
          <cell r="C327">
            <v>13998</v>
          </cell>
          <cell r="D327">
            <v>1032</v>
          </cell>
          <cell r="E327">
            <v>1536</v>
          </cell>
          <cell r="F327">
            <v>1962</v>
          </cell>
          <cell r="G327">
            <v>8155</v>
          </cell>
          <cell r="H327">
            <v>6359</v>
          </cell>
          <cell r="I327">
            <v>24301</v>
          </cell>
          <cell r="J327">
            <v>156688</v>
          </cell>
          <cell r="M327">
            <v>39270</v>
          </cell>
          <cell r="N327">
            <v>5614</v>
          </cell>
          <cell r="O327">
            <v>394</v>
          </cell>
          <cell r="P327">
            <v>507</v>
          </cell>
          <cell r="Q327">
            <v>626</v>
          </cell>
          <cell r="R327">
            <v>2687</v>
          </cell>
          <cell r="S327">
            <v>1200</v>
          </cell>
          <cell r="T327">
            <v>8036</v>
          </cell>
          <cell r="U327">
            <v>58334</v>
          </cell>
        </row>
        <row r="328">
          <cell r="B328">
            <v>123855</v>
          </cell>
          <cell r="C328">
            <v>14560</v>
          </cell>
          <cell r="D328">
            <v>2106</v>
          </cell>
          <cell r="E328">
            <v>2371</v>
          </cell>
          <cell r="F328">
            <v>2706</v>
          </cell>
          <cell r="G328">
            <v>9457</v>
          </cell>
          <cell r="H328">
            <v>4999</v>
          </cell>
          <cell r="I328">
            <v>30905</v>
          </cell>
          <cell r="J328">
            <v>190959</v>
          </cell>
          <cell r="M328">
            <v>42950</v>
          </cell>
          <cell r="N328">
            <v>6060</v>
          </cell>
          <cell r="O328">
            <v>676</v>
          </cell>
          <cell r="P328">
            <v>579</v>
          </cell>
          <cell r="Q328">
            <v>873</v>
          </cell>
          <cell r="R328">
            <v>2865</v>
          </cell>
          <cell r="S328">
            <v>1307</v>
          </cell>
          <cell r="T328">
            <v>9253</v>
          </cell>
          <cell r="U328">
            <v>64563</v>
          </cell>
        </row>
        <row r="329">
          <cell r="B329">
            <v>104869</v>
          </cell>
          <cell r="C329">
            <v>15986</v>
          </cell>
          <cell r="D329">
            <v>1798</v>
          </cell>
          <cell r="E329">
            <v>2930</v>
          </cell>
          <cell r="F329">
            <v>2843</v>
          </cell>
          <cell r="G329">
            <v>8667</v>
          </cell>
          <cell r="H329">
            <v>4137</v>
          </cell>
          <cell r="I329">
            <v>34187</v>
          </cell>
          <cell r="J329">
            <v>175417</v>
          </cell>
          <cell r="M329">
            <v>35608</v>
          </cell>
          <cell r="N329">
            <v>6574</v>
          </cell>
          <cell r="O329">
            <v>541</v>
          </cell>
          <cell r="P329">
            <v>682</v>
          </cell>
          <cell r="Q329">
            <v>708</v>
          </cell>
          <cell r="R329">
            <v>2988</v>
          </cell>
          <cell r="S329">
            <v>998</v>
          </cell>
          <cell r="T329">
            <v>8917</v>
          </cell>
          <cell r="U329">
            <v>57016</v>
          </cell>
        </row>
        <row r="330">
          <cell r="B330">
            <v>69089</v>
          </cell>
          <cell r="C330">
            <v>10477</v>
          </cell>
          <cell r="D330">
            <v>1313</v>
          </cell>
          <cell r="E330">
            <v>3561</v>
          </cell>
          <cell r="F330">
            <v>1494</v>
          </cell>
          <cell r="G330">
            <v>5519</v>
          </cell>
          <cell r="H330">
            <v>3200</v>
          </cell>
          <cell r="I330">
            <v>26100</v>
          </cell>
          <cell r="J330">
            <v>120753</v>
          </cell>
          <cell r="M330">
            <v>27673</v>
          </cell>
          <cell r="N330">
            <v>4761</v>
          </cell>
          <cell r="O330">
            <v>400</v>
          </cell>
          <cell r="P330">
            <v>645</v>
          </cell>
          <cell r="Q330">
            <v>435</v>
          </cell>
          <cell r="R330">
            <v>1870</v>
          </cell>
          <cell r="S330">
            <v>751</v>
          </cell>
          <cell r="T330">
            <v>7087</v>
          </cell>
          <cell r="U330">
            <v>43622</v>
          </cell>
        </row>
        <row r="331">
          <cell r="B331">
            <v>98189</v>
          </cell>
          <cell r="C331">
            <v>17448</v>
          </cell>
          <cell r="D331">
            <v>2836</v>
          </cell>
          <cell r="E331">
            <v>1878</v>
          </cell>
          <cell r="F331">
            <v>2409</v>
          </cell>
          <cell r="G331">
            <v>9285</v>
          </cell>
          <cell r="H331">
            <v>4202</v>
          </cell>
          <cell r="I331">
            <v>24587</v>
          </cell>
          <cell r="J331">
            <v>160834</v>
          </cell>
          <cell r="M331">
            <v>40536</v>
          </cell>
          <cell r="N331">
            <v>6913</v>
          </cell>
          <cell r="O331">
            <v>836</v>
          </cell>
          <cell r="P331">
            <v>572</v>
          </cell>
          <cell r="Q331">
            <v>755</v>
          </cell>
          <cell r="R331">
            <v>2935</v>
          </cell>
          <cell r="S331">
            <v>1259</v>
          </cell>
          <cell r="T331">
            <v>8453</v>
          </cell>
          <cell r="U331">
            <v>62259</v>
          </cell>
        </row>
        <row r="332">
          <cell r="B332">
            <v>93947</v>
          </cell>
          <cell r="C332">
            <v>14225</v>
          </cell>
          <cell r="D332">
            <v>1720</v>
          </cell>
          <cell r="E332">
            <v>2350</v>
          </cell>
          <cell r="F332">
            <v>2800</v>
          </cell>
          <cell r="G332">
            <v>8307</v>
          </cell>
          <cell r="H332">
            <v>5187</v>
          </cell>
          <cell r="I332">
            <v>24429</v>
          </cell>
          <cell r="J332">
            <v>152965</v>
          </cell>
          <cell r="M332">
            <v>37479</v>
          </cell>
          <cell r="N332">
            <v>6021</v>
          </cell>
          <cell r="O332">
            <v>544</v>
          </cell>
          <cell r="P332">
            <v>739</v>
          </cell>
          <cell r="Q332">
            <v>841</v>
          </cell>
          <cell r="R332">
            <v>2906</v>
          </cell>
          <cell r="S332">
            <v>1255</v>
          </cell>
          <cell r="T332">
            <v>8229</v>
          </cell>
          <cell r="U332">
            <v>58014</v>
          </cell>
        </row>
        <row r="333">
          <cell r="B333">
            <v>97734</v>
          </cell>
          <cell r="C333">
            <v>16303</v>
          </cell>
          <cell r="D333">
            <v>1292</v>
          </cell>
          <cell r="E333">
            <v>1804</v>
          </cell>
          <cell r="F333">
            <v>4201</v>
          </cell>
          <cell r="G333">
            <v>8358</v>
          </cell>
          <cell r="H333">
            <v>3904</v>
          </cell>
          <cell r="I333">
            <v>23686</v>
          </cell>
          <cell r="J333">
            <v>157282</v>
          </cell>
          <cell r="M333">
            <v>40829</v>
          </cell>
          <cell r="N333">
            <v>6619</v>
          </cell>
          <cell r="O333">
            <v>424</v>
          </cell>
          <cell r="P333">
            <v>549</v>
          </cell>
          <cell r="Q333">
            <v>1260</v>
          </cell>
          <cell r="R333">
            <v>2827</v>
          </cell>
          <cell r="S333">
            <v>1147</v>
          </cell>
          <cell r="T333">
            <v>8548</v>
          </cell>
          <cell r="U333">
            <v>62203</v>
          </cell>
        </row>
        <row r="334">
          <cell r="B334">
            <v>102820</v>
          </cell>
          <cell r="C334">
            <v>18005</v>
          </cell>
          <cell r="D334">
            <v>1287</v>
          </cell>
          <cell r="E334">
            <v>2481</v>
          </cell>
          <cell r="F334">
            <v>2749</v>
          </cell>
          <cell r="G334">
            <v>10770</v>
          </cell>
          <cell r="H334">
            <v>4079</v>
          </cell>
          <cell r="I334">
            <v>33490</v>
          </cell>
          <cell r="J334">
            <v>175681</v>
          </cell>
          <cell r="M334">
            <v>39775</v>
          </cell>
          <cell r="N334">
            <v>7072</v>
          </cell>
          <cell r="O334">
            <v>453</v>
          </cell>
          <cell r="P334">
            <v>769</v>
          </cell>
          <cell r="Q334">
            <v>760</v>
          </cell>
          <cell r="R334">
            <v>3560</v>
          </cell>
          <cell r="S334">
            <v>1157</v>
          </cell>
          <cell r="T334">
            <v>10155</v>
          </cell>
          <cell r="U334">
            <v>63701</v>
          </cell>
        </row>
        <row r="335">
          <cell r="B335">
            <v>94986</v>
          </cell>
          <cell r="C335">
            <v>17158</v>
          </cell>
          <cell r="D335">
            <v>1673</v>
          </cell>
          <cell r="E335">
            <v>3046</v>
          </cell>
          <cell r="F335">
            <v>4406</v>
          </cell>
          <cell r="G335">
            <v>8370</v>
          </cell>
          <cell r="H335">
            <v>5039</v>
          </cell>
          <cell r="I335">
            <v>28466</v>
          </cell>
          <cell r="J335">
            <v>163144</v>
          </cell>
          <cell r="M335">
            <v>39003</v>
          </cell>
          <cell r="N335">
            <v>6876</v>
          </cell>
          <cell r="O335">
            <v>546</v>
          </cell>
          <cell r="P335">
            <v>787</v>
          </cell>
          <cell r="Q335">
            <v>1279</v>
          </cell>
          <cell r="R335">
            <v>2974</v>
          </cell>
          <cell r="S335">
            <v>1309</v>
          </cell>
          <cell r="T335">
            <v>8879</v>
          </cell>
          <cell r="U335">
            <v>61653</v>
          </cell>
        </row>
        <row r="336">
          <cell r="B336">
            <v>126334</v>
          </cell>
          <cell r="C336">
            <v>20848</v>
          </cell>
          <cell r="D336">
            <v>2419</v>
          </cell>
          <cell r="E336">
            <v>2818</v>
          </cell>
          <cell r="F336">
            <v>4924</v>
          </cell>
          <cell r="G336">
            <v>12239</v>
          </cell>
          <cell r="H336">
            <v>5601</v>
          </cell>
          <cell r="I336">
            <v>39217</v>
          </cell>
          <cell r="J336">
            <v>214400</v>
          </cell>
          <cell r="M336">
            <v>50507</v>
          </cell>
          <cell r="N336">
            <v>8449</v>
          </cell>
          <cell r="O336">
            <v>806</v>
          </cell>
          <cell r="P336">
            <v>823</v>
          </cell>
          <cell r="Q336">
            <v>1473</v>
          </cell>
          <cell r="R336">
            <v>3986</v>
          </cell>
          <cell r="S336">
            <v>1606</v>
          </cell>
          <cell r="T336">
            <v>12540</v>
          </cell>
          <cell r="U336">
            <v>80190</v>
          </cell>
        </row>
        <row r="337">
          <cell r="B337">
            <v>97471</v>
          </cell>
          <cell r="C337">
            <v>14149</v>
          </cell>
          <cell r="D337">
            <v>2239</v>
          </cell>
          <cell r="E337">
            <v>1281</v>
          </cell>
          <cell r="F337">
            <v>2310</v>
          </cell>
          <cell r="G337">
            <v>7325</v>
          </cell>
          <cell r="H337">
            <v>7031</v>
          </cell>
          <cell r="I337">
            <v>23741</v>
          </cell>
          <cell r="J337">
            <v>155547</v>
          </cell>
          <cell r="M337">
            <v>40211</v>
          </cell>
          <cell r="N337">
            <v>6057</v>
          </cell>
          <cell r="O337">
            <v>745</v>
          </cell>
          <cell r="P337">
            <v>459</v>
          </cell>
          <cell r="Q337">
            <v>681</v>
          </cell>
          <cell r="R337">
            <v>2688</v>
          </cell>
          <cell r="S337">
            <v>1214</v>
          </cell>
          <cell r="T337">
            <v>8608</v>
          </cell>
          <cell r="U337">
            <v>60663</v>
          </cell>
        </row>
        <row r="338">
          <cell r="B338">
            <v>116598</v>
          </cell>
          <cell r="C338">
            <v>16008</v>
          </cell>
          <cell r="D338">
            <v>1931</v>
          </cell>
          <cell r="E338">
            <v>1911</v>
          </cell>
          <cell r="F338">
            <v>2642</v>
          </cell>
          <cell r="G338">
            <v>8077</v>
          </cell>
          <cell r="H338">
            <v>5241</v>
          </cell>
          <cell r="I338">
            <v>28209</v>
          </cell>
          <cell r="J338">
            <v>180617</v>
          </cell>
          <cell r="M338">
            <v>47531</v>
          </cell>
          <cell r="N338">
            <v>6503</v>
          </cell>
          <cell r="O338">
            <v>673</v>
          </cell>
          <cell r="P338">
            <v>676</v>
          </cell>
          <cell r="Q338">
            <v>874</v>
          </cell>
          <cell r="R338">
            <v>3266</v>
          </cell>
          <cell r="S338">
            <v>1308</v>
          </cell>
          <cell r="T338">
            <v>9666</v>
          </cell>
          <cell r="U338">
            <v>70497</v>
          </cell>
        </row>
        <row r="339">
          <cell r="B339">
            <v>92790</v>
          </cell>
          <cell r="C339">
            <v>13355</v>
          </cell>
          <cell r="D339">
            <v>1056</v>
          </cell>
          <cell r="E339">
            <v>3031</v>
          </cell>
          <cell r="F339">
            <v>2420</v>
          </cell>
          <cell r="G339">
            <v>7751</v>
          </cell>
          <cell r="H339">
            <v>6212</v>
          </cell>
          <cell r="I339">
            <v>24845</v>
          </cell>
          <cell r="J339">
            <v>151460</v>
          </cell>
          <cell r="M339">
            <v>39183</v>
          </cell>
          <cell r="N339">
            <v>5599</v>
          </cell>
          <cell r="O339">
            <v>394</v>
          </cell>
          <cell r="P339">
            <v>870</v>
          </cell>
          <cell r="Q339">
            <v>732</v>
          </cell>
          <cell r="R339">
            <v>2702</v>
          </cell>
          <cell r="S339">
            <v>1266</v>
          </cell>
          <cell r="T339">
            <v>8529</v>
          </cell>
          <cell r="U339">
            <v>59275</v>
          </cell>
        </row>
        <row r="340">
          <cell r="B340">
            <v>93901</v>
          </cell>
          <cell r="C340">
            <v>12896</v>
          </cell>
          <cell r="D340">
            <v>1344</v>
          </cell>
          <cell r="E340">
            <v>2698</v>
          </cell>
          <cell r="F340">
            <v>2126</v>
          </cell>
          <cell r="G340">
            <v>6922</v>
          </cell>
          <cell r="H340">
            <v>5123</v>
          </cell>
          <cell r="I340">
            <v>26130</v>
          </cell>
          <cell r="J340">
            <v>151140</v>
          </cell>
          <cell r="M340">
            <v>39707</v>
          </cell>
          <cell r="N340">
            <v>5763</v>
          </cell>
          <cell r="O340">
            <v>483</v>
          </cell>
          <cell r="P340">
            <v>752</v>
          </cell>
          <cell r="Q340">
            <v>717</v>
          </cell>
          <cell r="R340">
            <v>2688</v>
          </cell>
          <cell r="S340">
            <v>1122</v>
          </cell>
          <cell r="T340">
            <v>8713</v>
          </cell>
          <cell r="U340">
            <v>59945</v>
          </cell>
        </row>
        <row r="341">
          <cell r="B341">
            <v>77864</v>
          </cell>
          <cell r="C341">
            <v>12941</v>
          </cell>
          <cell r="D341">
            <v>2225</v>
          </cell>
          <cell r="E341">
            <v>1641</v>
          </cell>
          <cell r="F341">
            <v>1697</v>
          </cell>
          <cell r="G341">
            <v>8119</v>
          </cell>
          <cell r="H341">
            <v>4989</v>
          </cell>
          <cell r="I341">
            <v>27396</v>
          </cell>
          <cell r="J341">
            <v>136872</v>
          </cell>
          <cell r="M341">
            <v>33317</v>
          </cell>
          <cell r="N341">
            <v>5572</v>
          </cell>
          <cell r="O341">
            <v>752</v>
          </cell>
          <cell r="P341">
            <v>515</v>
          </cell>
          <cell r="Q341">
            <v>520</v>
          </cell>
          <cell r="R341">
            <v>2963</v>
          </cell>
          <cell r="S341">
            <v>1037</v>
          </cell>
          <cell r="T341">
            <v>8061</v>
          </cell>
          <cell r="U341">
            <v>52737</v>
          </cell>
        </row>
        <row r="342">
          <cell r="B342">
            <v>84010</v>
          </cell>
          <cell r="C342">
            <v>10251</v>
          </cell>
          <cell r="D342">
            <v>1281</v>
          </cell>
          <cell r="E342">
            <v>2271</v>
          </cell>
          <cell r="F342">
            <v>2201</v>
          </cell>
          <cell r="G342">
            <v>7374</v>
          </cell>
          <cell r="H342">
            <v>2392</v>
          </cell>
          <cell r="I342">
            <v>24907</v>
          </cell>
          <cell r="J342">
            <v>134687</v>
          </cell>
          <cell r="M342">
            <v>34398</v>
          </cell>
          <cell r="N342">
            <v>4487</v>
          </cell>
          <cell r="O342">
            <v>445</v>
          </cell>
          <cell r="P342">
            <v>736</v>
          </cell>
          <cell r="Q342">
            <v>689</v>
          </cell>
          <cell r="R342">
            <v>2236</v>
          </cell>
          <cell r="S342">
            <v>655</v>
          </cell>
          <cell r="T342">
            <v>8053</v>
          </cell>
          <cell r="U342">
            <v>51699</v>
          </cell>
        </row>
        <row r="343">
          <cell r="B343">
            <v>98148</v>
          </cell>
          <cell r="C343">
            <v>12257</v>
          </cell>
          <cell r="D343">
            <v>1500</v>
          </cell>
          <cell r="E343">
            <v>1638</v>
          </cell>
          <cell r="F343">
            <v>2488</v>
          </cell>
          <cell r="G343">
            <v>8175</v>
          </cell>
          <cell r="H343">
            <v>5701</v>
          </cell>
          <cell r="I343">
            <v>22435</v>
          </cell>
          <cell r="J343">
            <v>152342</v>
          </cell>
          <cell r="M343">
            <v>41217</v>
          </cell>
          <cell r="N343">
            <v>5432</v>
          </cell>
          <cell r="O343">
            <v>568</v>
          </cell>
          <cell r="P343">
            <v>494</v>
          </cell>
          <cell r="Q343">
            <v>829</v>
          </cell>
          <cell r="R343">
            <v>2847</v>
          </cell>
          <cell r="S343">
            <v>1366</v>
          </cell>
          <cell r="T343">
            <v>8148</v>
          </cell>
          <cell r="U343">
            <v>60901</v>
          </cell>
        </row>
        <row r="344">
          <cell r="B344">
            <v>91740</v>
          </cell>
          <cell r="C344">
            <v>13226</v>
          </cell>
          <cell r="D344">
            <v>1489</v>
          </cell>
          <cell r="E344">
            <v>1980</v>
          </cell>
          <cell r="F344">
            <v>2970</v>
          </cell>
          <cell r="G344">
            <v>7855</v>
          </cell>
          <cell r="H344">
            <v>3328</v>
          </cell>
          <cell r="I344">
            <v>22690</v>
          </cell>
          <cell r="J344">
            <v>145278</v>
          </cell>
          <cell r="M344">
            <v>37515</v>
          </cell>
          <cell r="N344">
            <v>5517</v>
          </cell>
          <cell r="O344">
            <v>520</v>
          </cell>
          <cell r="P344">
            <v>688</v>
          </cell>
          <cell r="Q344">
            <v>941</v>
          </cell>
          <cell r="R344">
            <v>2814</v>
          </cell>
          <cell r="S344">
            <v>1009</v>
          </cell>
          <cell r="T344">
            <v>7174</v>
          </cell>
          <cell r="U344">
            <v>56178</v>
          </cell>
        </row>
        <row r="345">
          <cell r="B345">
            <v>102639</v>
          </cell>
          <cell r="C345">
            <v>14207</v>
          </cell>
          <cell r="D345">
            <v>2253</v>
          </cell>
          <cell r="E345">
            <v>1813</v>
          </cell>
          <cell r="F345">
            <v>2748</v>
          </cell>
          <cell r="G345">
            <v>7337</v>
          </cell>
          <cell r="H345">
            <v>3234</v>
          </cell>
          <cell r="I345">
            <v>26081</v>
          </cell>
          <cell r="J345">
            <v>160312</v>
          </cell>
          <cell r="M345">
            <v>44270</v>
          </cell>
          <cell r="N345">
            <v>6047</v>
          </cell>
          <cell r="O345">
            <v>685</v>
          </cell>
          <cell r="P345">
            <v>570</v>
          </cell>
          <cell r="Q345">
            <v>919</v>
          </cell>
          <cell r="R345">
            <v>2681</v>
          </cell>
          <cell r="S345">
            <v>914</v>
          </cell>
          <cell r="T345">
            <v>8747</v>
          </cell>
          <cell r="U345">
            <v>64833</v>
          </cell>
        </row>
        <row r="346">
          <cell r="B346">
            <v>89948</v>
          </cell>
          <cell r="C346">
            <v>13607</v>
          </cell>
          <cell r="D346">
            <v>1741</v>
          </cell>
          <cell r="E346">
            <v>1804</v>
          </cell>
          <cell r="F346">
            <v>3174</v>
          </cell>
          <cell r="G346">
            <v>6733</v>
          </cell>
          <cell r="H346">
            <v>4491</v>
          </cell>
          <cell r="I346">
            <v>24353</v>
          </cell>
          <cell r="J346">
            <v>145851</v>
          </cell>
          <cell r="M346">
            <v>37667</v>
          </cell>
          <cell r="N346">
            <v>5438</v>
          </cell>
          <cell r="O346">
            <v>589</v>
          </cell>
          <cell r="P346">
            <v>566</v>
          </cell>
          <cell r="Q346">
            <v>992</v>
          </cell>
          <cell r="R346">
            <v>2341</v>
          </cell>
          <cell r="S346">
            <v>1252</v>
          </cell>
          <cell r="T346">
            <v>8662</v>
          </cell>
          <cell r="U346">
            <v>57507</v>
          </cell>
        </row>
        <row r="347">
          <cell r="B347">
            <v>111129</v>
          </cell>
          <cell r="C347">
            <v>19187</v>
          </cell>
          <cell r="D347">
            <v>1424</v>
          </cell>
          <cell r="E347">
            <v>5721</v>
          </cell>
          <cell r="F347">
            <v>6290</v>
          </cell>
          <cell r="G347">
            <v>10061</v>
          </cell>
          <cell r="H347">
            <v>5962</v>
          </cell>
          <cell r="I347">
            <v>34108</v>
          </cell>
          <cell r="J347">
            <v>193882</v>
          </cell>
          <cell r="M347">
            <v>45251</v>
          </cell>
          <cell r="N347">
            <v>7698</v>
          </cell>
          <cell r="O347">
            <v>500</v>
          </cell>
          <cell r="P347">
            <v>842</v>
          </cell>
          <cell r="Q347">
            <v>1835</v>
          </cell>
          <cell r="R347">
            <v>3384</v>
          </cell>
          <cell r="S347">
            <v>1266</v>
          </cell>
          <cell r="T347">
            <v>10402</v>
          </cell>
          <cell r="U347">
            <v>71178</v>
          </cell>
        </row>
        <row r="348">
          <cell r="B348">
            <v>111666</v>
          </cell>
          <cell r="C348">
            <v>20401</v>
          </cell>
          <cell r="D348">
            <v>5001</v>
          </cell>
          <cell r="E348">
            <v>6643</v>
          </cell>
          <cell r="F348">
            <v>3384</v>
          </cell>
          <cell r="G348">
            <v>9798</v>
          </cell>
          <cell r="H348">
            <v>5727</v>
          </cell>
          <cell r="I348">
            <v>35998</v>
          </cell>
          <cell r="J348">
            <v>198618</v>
          </cell>
          <cell r="M348">
            <v>48389</v>
          </cell>
          <cell r="N348">
            <v>8592</v>
          </cell>
          <cell r="O348">
            <v>1080</v>
          </cell>
          <cell r="P348">
            <v>1366</v>
          </cell>
          <cell r="Q348">
            <v>1023</v>
          </cell>
          <cell r="R348">
            <v>3680</v>
          </cell>
          <cell r="S348">
            <v>1683</v>
          </cell>
          <cell r="T348">
            <v>12514</v>
          </cell>
          <cell r="U348">
            <v>78327</v>
          </cell>
        </row>
        <row r="349">
          <cell r="B349">
            <v>90022</v>
          </cell>
          <cell r="C349">
            <v>14320</v>
          </cell>
          <cell r="D349">
            <v>2612</v>
          </cell>
          <cell r="E349">
            <v>2034</v>
          </cell>
          <cell r="F349">
            <v>2732</v>
          </cell>
          <cell r="G349">
            <v>7952</v>
          </cell>
          <cell r="H349">
            <v>3945</v>
          </cell>
          <cell r="I349">
            <v>23355</v>
          </cell>
          <cell r="J349">
            <v>146972</v>
          </cell>
          <cell r="M349">
            <v>35994</v>
          </cell>
          <cell r="N349">
            <v>5712</v>
          </cell>
          <cell r="O349">
            <v>635</v>
          </cell>
          <cell r="P349">
            <v>459</v>
          </cell>
          <cell r="Q349">
            <v>882</v>
          </cell>
          <cell r="R349">
            <v>3074</v>
          </cell>
          <cell r="S349">
            <v>863</v>
          </cell>
          <cell r="T349">
            <v>7811</v>
          </cell>
          <cell r="U349">
            <v>55430</v>
          </cell>
        </row>
        <row r="350">
          <cell r="B350">
            <v>117183</v>
          </cell>
          <cell r="C350">
            <v>15689</v>
          </cell>
          <cell r="D350">
            <v>4912</v>
          </cell>
          <cell r="E350">
            <v>1984</v>
          </cell>
          <cell r="F350">
            <v>2916</v>
          </cell>
          <cell r="G350">
            <v>9383</v>
          </cell>
          <cell r="H350">
            <v>4253</v>
          </cell>
          <cell r="I350">
            <v>33081</v>
          </cell>
          <cell r="J350">
            <v>189401</v>
          </cell>
          <cell r="M350">
            <v>45403</v>
          </cell>
          <cell r="N350">
            <v>6245</v>
          </cell>
          <cell r="O350">
            <v>837</v>
          </cell>
          <cell r="P350">
            <v>571</v>
          </cell>
          <cell r="Q350">
            <v>939</v>
          </cell>
          <cell r="R350">
            <v>3615</v>
          </cell>
          <cell r="S350">
            <v>1222</v>
          </cell>
          <cell r="T350">
            <v>9742</v>
          </cell>
          <cell r="U350">
            <v>68574</v>
          </cell>
        </row>
        <row r="351">
          <cell r="B351">
            <v>100657</v>
          </cell>
          <cell r="C351">
            <v>12539</v>
          </cell>
          <cell r="D351">
            <v>2222</v>
          </cell>
          <cell r="E351">
            <v>3801</v>
          </cell>
          <cell r="F351">
            <v>2486</v>
          </cell>
          <cell r="G351">
            <v>6754</v>
          </cell>
          <cell r="H351">
            <v>5320</v>
          </cell>
          <cell r="I351">
            <v>29841</v>
          </cell>
          <cell r="J351">
            <v>163620</v>
          </cell>
          <cell r="M351">
            <v>41445</v>
          </cell>
          <cell r="N351">
            <v>5339</v>
          </cell>
          <cell r="O351">
            <v>546</v>
          </cell>
          <cell r="P351">
            <v>725</v>
          </cell>
          <cell r="Q351">
            <v>762</v>
          </cell>
          <cell r="R351">
            <v>2645</v>
          </cell>
          <cell r="S351">
            <v>1116</v>
          </cell>
          <cell r="T351">
            <v>8782</v>
          </cell>
          <cell r="U351">
            <v>61360</v>
          </cell>
        </row>
        <row r="352">
          <cell r="B352">
            <v>101150</v>
          </cell>
          <cell r="C352">
            <v>13943</v>
          </cell>
          <cell r="D352">
            <v>7222</v>
          </cell>
          <cell r="E352">
            <v>5933</v>
          </cell>
          <cell r="F352">
            <v>2083</v>
          </cell>
          <cell r="G352">
            <v>6837</v>
          </cell>
          <cell r="H352">
            <v>5307</v>
          </cell>
          <cell r="I352">
            <v>28027</v>
          </cell>
          <cell r="J352">
            <v>170502</v>
          </cell>
          <cell r="M352">
            <v>38651</v>
          </cell>
          <cell r="N352">
            <v>5204</v>
          </cell>
          <cell r="O352">
            <v>870</v>
          </cell>
          <cell r="P352">
            <v>964</v>
          </cell>
          <cell r="Q352">
            <v>590</v>
          </cell>
          <cell r="R352">
            <v>2565</v>
          </cell>
          <cell r="S352">
            <v>1125</v>
          </cell>
          <cell r="T352">
            <v>8719</v>
          </cell>
          <cell r="U352">
            <v>58688</v>
          </cell>
        </row>
        <row r="353">
          <cell r="B353">
            <v>93320</v>
          </cell>
          <cell r="C353">
            <v>14210</v>
          </cell>
          <cell r="D353">
            <v>3899</v>
          </cell>
          <cell r="E353">
            <v>4629</v>
          </cell>
          <cell r="F353">
            <v>2168</v>
          </cell>
          <cell r="G353">
            <v>9513</v>
          </cell>
          <cell r="H353">
            <v>3178</v>
          </cell>
          <cell r="I353">
            <v>38462</v>
          </cell>
          <cell r="J353">
            <v>169379</v>
          </cell>
          <cell r="M353">
            <v>35907</v>
          </cell>
          <cell r="N353">
            <v>5959</v>
          </cell>
          <cell r="O353">
            <v>640</v>
          </cell>
          <cell r="P353">
            <v>566</v>
          </cell>
          <cell r="Q353">
            <v>665</v>
          </cell>
          <cell r="R353">
            <v>2677</v>
          </cell>
          <cell r="S353">
            <v>798</v>
          </cell>
          <cell r="T353">
            <v>9003</v>
          </cell>
          <cell r="U353">
            <v>56215</v>
          </cell>
        </row>
        <row r="354">
          <cell r="B354">
            <v>95348</v>
          </cell>
          <cell r="C354">
            <v>11741</v>
          </cell>
          <cell r="D354">
            <v>1351</v>
          </cell>
          <cell r="E354">
            <v>5741</v>
          </cell>
          <cell r="F354">
            <v>2234</v>
          </cell>
          <cell r="G354">
            <v>7377</v>
          </cell>
          <cell r="H354">
            <v>3437</v>
          </cell>
          <cell r="I354">
            <v>27447</v>
          </cell>
          <cell r="J354">
            <v>154676</v>
          </cell>
          <cell r="M354">
            <v>36557</v>
          </cell>
          <cell r="N354">
            <v>4745</v>
          </cell>
          <cell r="O354">
            <v>466</v>
          </cell>
          <cell r="P354">
            <v>727</v>
          </cell>
          <cell r="Q354">
            <v>696</v>
          </cell>
          <cell r="R354">
            <v>2112</v>
          </cell>
          <cell r="S354">
            <v>1019</v>
          </cell>
          <cell r="T354">
            <v>7156</v>
          </cell>
          <cell r="U354">
            <v>53478</v>
          </cell>
        </row>
        <row r="355">
          <cell r="B355">
            <v>100425</v>
          </cell>
          <cell r="C355">
            <v>11737</v>
          </cell>
          <cell r="D355">
            <v>1208</v>
          </cell>
          <cell r="E355">
            <v>4017</v>
          </cell>
          <cell r="F355">
            <v>3631</v>
          </cell>
          <cell r="G355">
            <v>8353</v>
          </cell>
          <cell r="H355">
            <v>5311</v>
          </cell>
          <cell r="I355">
            <v>28337</v>
          </cell>
          <cell r="J355">
            <v>163019</v>
          </cell>
          <cell r="M355">
            <v>37282</v>
          </cell>
          <cell r="N355">
            <v>4855</v>
          </cell>
          <cell r="O355">
            <v>436</v>
          </cell>
          <cell r="P355">
            <v>629</v>
          </cell>
          <cell r="Q355">
            <v>1130</v>
          </cell>
          <cell r="R355">
            <v>3036</v>
          </cell>
          <cell r="S355">
            <v>1230</v>
          </cell>
          <cell r="T355">
            <v>8473</v>
          </cell>
          <cell r="U355">
            <v>57071</v>
          </cell>
        </row>
        <row r="356">
          <cell r="B356">
            <v>105806</v>
          </cell>
          <cell r="C356">
            <v>14374</v>
          </cell>
          <cell r="D356">
            <v>3386</v>
          </cell>
          <cell r="E356">
            <v>7738</v>
          </cell>
          <cell r="F356">
            <v>2616</v>
          </cell>
          <cell r="G356">
            <v>10153</v>
          </cell>
          <cell r="H356">
            <v>4577</v>
          </cell>
          <cell r="I356">
            <v>30031</v>
          </cell>
          <cell r="J356">
            <v>178681</v>
          </cell>
          <cell r="M356">
            <v>41668</v>
          </cell>
          <cell r="N356">
            <v>5813</v>
          </cell>
          <cell r="O356">
            <v>679</v>
          </cell>
          <cell r="P356">
            <v>982</v>
          </cell>
          <cell r="Q356">
            <v>873</v>
          </cell>
          <cell r="R356">
            <v>3362</v>
          </cell>
          <cell r="S356">
            <v>933</v>
          </cell>
          <cell r="T356">
            <v>8650</v>
          </cell>
          <cell r="U356">
            <v>62960</v>
          </cell>
        </row>
        <row r="357">
          <cell r="B357">
            <v>109566</v>
          </cell>
          <cell r="C357">
            <v>15094</v>
          </cell>
          <cell r="D357">
            <v>5135</v>
          </cell>
          <cell r="E357">
            <v>6255</v>
          </cell>
          <cell r="F357">
            <v>2594</v>
          </cell>
          <cell r="G357">
            <v>9067</v>
          </cell>
          <cell r="H357">
            <v>3883</v>
          </cell>
          <cell r="I357">
            <v>33626</v>
          </cell>
          <cell r="J357">
            <v>185220</v>
          </cell>
          <cell r="M357">
            <v>44505</v>
          </cell>
          <cell r="N357">
            <v>6266</v>
          </cell>
          <cell r="O357">
            <v>925</v>
          </cell>
          <cell r="P357">
            <v>808</v>
          </cell>
          <cell r="Q357">
            <v>765</v>
          </cell>
          <cell r="R357">
            <v>3262</v>
          </cell>
          <cell r="S357">
            <v>1011</v>
          </cell>
          <cell r="T357">
            <v>10058</v>
          </cell>
          <cell r="U357">
            <v>67600</v>
          </cell>
        </row>
        <row r="358">
          <cell r="B358">
            <v>93845</v>
          </cell>
          <cell r="C358">
            <v>11783</v>
          </cell>
          <cell r="D358">
            <v>1656</v>
          </cell>
          <cell r="E358">
            <v>2522</v>
          </cell>
          <cell r="F358">
            <v>2740</v>
          </cell>
          <cell r="G358">
            <v>6337</v>
          </cell>
          <cell r="H358">
            <v>3331</v>
          </cell>
          <cell r="I358">
            <v>24168</v>
          </cell>
          <cell r="J358">
            <v>146382</v>
          </cell>
          <cell r="M358">
            <v>36835</v>
          </cell>
          <cell r="N358">
            <v>4764</v>
          </cell>
          <cell r="O358">
            <v>518</v>
          </cell>
          <cell r="P358">
            <v>524</v>
          </cell>
          <cell r="Q358">
            <v>829</v>
          </cell>
          <cell r="R358">
            <v>2486</v>
          </cell>
          <cell r="S358">
            <v>918</v>
          </cell>
          <cell r="T358">
            <v>7241</v>
          </cell>
          <cell r="U358">
            <v>54115</v>
          </cell>
        </row>
        <row r="359">
          <cell r="B359">
            <v>101081</v>
          </cell>
          <cell r="C359">
            <v>20445</v>
          </cell>
          <cell r="D359">
            <v>3663</v>
          </cell>
          <cell r="E359">
            <v>5474</v>
          </cell>
          <cell r="F359">
            <v>3093</v>
          </cell>
          <cell r="G359">
            <v>9455</v>
          </cell>
          <cell r="H359">
            <v>5057</v>
          </cell>
          <cell r="I359">
            <v>34956</v>
          </cell>
          <cell r="J359">
            <v>183224</v>
          </cell>
          <cell r="M359">
            <v>38720</v>
          </cell>
          <cell r="N359">
            <v>6963</v>
          </cell>
          <cell r="O359">
            <v>671</v>
          </cell>
          <cell r="P359">
            <v>852</v>
          </cell>
          <cell r="Q359">
            <v>969</v>
          </cell>
          <cell r="R359">
            <v>3387</v>
          </cell>
          <cell r="S359">
            <v>1460</v>
          </cell>
          <cell r="T359">
            <v>11476</v>
          </cell>
          <cell r="U359">
            <v>64498</v>
          </cell>
        </row>
        <row r="360">
          <cell r="B360">
            <v>128778</v>
          </cell>
          <cell r="C360">
            <v>17483</v>
          </cell>
          <cell r="D360">
            <v>1914</v>
          </cell>
          <cell r="E360">
            <v>2955</v>
          </cell>
          <cell r="F360">
            <v>3359</v>
          </cell>
          <cell r="G360">
            <v>14711</v>
          </cell>
          <cell r="H360">
            <v>5518</v>
          </cell>
          <cell r="I360">
            <v>41562</v>
          </cell>
          <cell r="J360">
            <v>216280</v>
          </cell>
          <cell r="M360">
            <v>48151</v>
          </cell>
          <cell r="N360">
            <v>6972</v>
          </cell>
          <cell r="O360">
            <v>666</v>
          </cell>
          <cell r="P360">
            <v>562</v>
          </cell>
          <cell r="Q360">
            <v>972</v>
          </cell>
          <cell r="R360">
            <v>4180</v>
          </cell>
          <cell r="S360">
            <v>1415</v>
          </cell>
          <cell r="T360">
            <v>11393</v>
          </cell>
          <cell r="U360">
            <v>74311</v>
          </cell>
        </row>
        <row r="361">
          <cell r="B361">
            <v>97768</v>
          </cell>
          <cell r="C361">
            <v>14416</v>
          </cell>
          <cell r="D361">
            <v>3195</v>
          </cell>
          <cell r="E361">
            <v>2274</v>
          </cell>
          <cell r="F361">
            <v>2367</v>
          </cell>
          <cell r="G361">
            <v>9070</v>
          </cell>
          <cell r="H361">
            <v>4905</v>
          </cell>
          <cell r="I361">
            <v>22448</v>
          </cell>
          <cell r="J361">
            <v>156443</v>
          </cell>
          <cell r="M361">
            <v>36247</v>
          </cell>
          <cell r="N361">
            <v>4923</v>
          </cell>
          <cell r="O361">
            <v>512</v>
          </cell>
          <cell r="P361">
            <v>509</v>
          </cell>
          <cell r="Q361">
            <v>610</v>
          </cell>
          <cell r="R361">
            <v>3024</v>
          </cell>
          <cell r="S361">
            <v>953</v>
          </cell>
          <cell r="T361">
            <v>7006</v>
          </cell>
          <cell r="U361">
            <v>53784</v>
          </cell>
        </row>
        <row r="362">
          <cell r="B362">
            <v>124271</v>
          </cell>
          <cell r="C362">
            <v>15782</v>
          </cell>
          <cell r="D362">
            <v>6086</v>
          </cell>
          <cell r="E362">
            <v>5224</v>
          </cell>
          <cell r="F362">
            <v>3221</v>
          </cell>
          <cell r="G362">
            <v>11021</v>
          </cell>
          <cell r="H362">
            <v>4865</v>
          </cell>
          <cell r="I362">
            <v>39548</v>
          </cell>
          <cell r="J362">
            <v>210018</v>
          </cell>
          <cell r="M362">
            <v>45455</v>
          </cell>
          <cell r="N362">
            <v>5781</v>
          </cell>
          <cell r="O362">
            <v>693</v>
          </cell>
          <cell r="P362">
            <v>603</v>
          </cell>
          <cell r="Q362">
            <v>921</v>
          </cell>
          <cell r="R362">
            <v>3329</v>
          </cell>
          <cell r="S362">
            <v>1069</v>
          </cell>
          <cell r="T362">
            <v>8974</v>
          </cell>
          <cell r="U362">
            <v>66825</v>
          </cell>
        </row>
        <row r="363">
          <cell r="B363">
            <v>112658</v>
          </cell>
          <cell r="C363">
            <v>12082</v>
          </cell>
          <cell r="D363">
            <v>1757</v>
          </cell>
          <cell r="E363">
            <v>3555</v>
          </cell>
          <cell r="F363">
            <v>2080</v>
          </cell>
          <cell r="G363">
            <v>9604</v>
          </cell>
          <cell r="H363">
            <v>6417</v>
          </cell>
          <cell r="I363">
            <v>25708</v>
          </cell>
          <cell r="J363">
            <v>173861</v>
          </cell>
          <cell r="M363">
            <v>39405</v>
          </cell>
          <cell r="N363">
            <v>4807</v>
          </cell>
          <cell r="O363">
            <v>500</v>
          </cell>
          <cell r="P363">
            <v>427</v>
          </cell>
          <cell r="Q363">
            <v>518</v>
          </cell>
          <cell r="R363">
            <v>2733</v>
          </cell>
          <cell r="S363">
            <v>1080</v>
          </cell>
          <cell r="T363">
            <v>7158</v>
          </cell>
          <cell r="U363">
            <v>56628</v>
          </cell>
        </row>
        <row r="364">
          <cell r="B364">
            <v>100993</v>
          </cell>
          <cell r="C364">
            <v>14132</v>
          </cell>
          <cell r="D364">
            <v>5729</v>
          </cell>
          <cell r="E364">
            <v>11809</v>
          </cell>
          <cell r="F364">
            <v>2975</v>
          </cell>
          <cell r="G364">
            <v>16568</v>
          </cell>
          <cell r="H364">
            <v>4392</v>
          </cell>
          <cell r="I364">
            <v>31413</v>
          </cell>
          <cell r="J364">
            <v>188011</v>
          </cell>
          <cell r="M364">
            <v>36142</v>
          </cell>
          <cell r="N364">
            <v>4897</v>
          </cell>
          <cell r="O364">
            <v>645</v>
          </cell>
          <cell r="P364">
            <v>904</v>
          </cell>
          <cell r="Q364">
            <v>743</v>
          </cell>
          <cell r="R364">
            <v>3235</v>
          </cell>
          <cell r="S364">
            <v>868</v>
          </cell>
          <cell r="T364">
            <v>7752</v>
          </cell>
          <cell r="U364">
            <v>55186</v>
          </cell>
        </row>
        <row r="365">
          <cell r="B365">
            <v>109356</v>
          </cell>
          <cell r="C365">
            <v>17150</v>
          </cell>
          <cell r="D365">
            <v>4173</v>
          </cell>
          <cell r="E365">
            <v>8293</v>
          </cell>
          <cell r="F365">
            <v>2481</v>
          </cell>
          <cell r="G365">
            <v>12403</v>
          </cell>
          <cell r="H365">
            <v>4522</v>
          </cell>
          <cell r="I365">
            <v>41385</v>
          </cell>
          <cell r="J365">
            <v>199763</v>
          </cell>
          <cell r="M365">
            <v>35028</v>
          </cell>
          <cell r="N365">
            <v>5520</v>
          </cell>
          <cell r="O365">
            <v>626</v>
          </cell>
          <cell r="P365">
            <v>768</v>
          </cell>
          <cell r="Q365">
            <v>711</v>
          </cell>
          <cell r="R365">
            <v>2883</v>
          </cell>
          <cell r="S365">
            <v>823</v>
          </cell>
          <cell r="T365">
            <v>8662</v>
          </cell>
          <cell r="U365">
            <v>55021</v>
          </cell>
        </row>
        <row r="366">
          <cell r="B366">
            <v>98369</v>
          </cell>
          <cell r="C366">
            <v>16661</v>
          </cell>
          <cell r="D366">
            <v>5522</v>
          </cell>
          <cell r="E366">
            <v>4161</v>
          </cell>
          <cell r="F366">
            <v>2293</v>
          </cell>
          <cell r="G366">
            <v>11102</v>
          </cell>
          <cell r="H366">
            <v>2786</v>
          </cell>
          <cell r="I366">
            <v>39028</v>
          </cell>
          <cell r="J366">
            <v>179922</v>
          </cell>
          <cell r="M366">
            <v>32541</v>
          </cell>
          <cell r="N366">
            <v>4967</v>
          </cell>
          <cell r="O366">
            <v>506</v>
          </cell>
          <cell r="P366">
            <v>458</v>
          </cell>
          <cell r="Q366">
            <v>617</v>
          </cell>
          <cell r="R366">
            <v>2847</v>
          </cell>
          <cell r="S366">
            <v>730</v>
          </cell>
          <cell r="T366">
            <v>7911</v>
          </cell>
          <cell r="U366">
            <v>50577</v>
          </cell>
        </row>
        <row r="367">
          <cell r="B367">
            <v>98372</v>
          </cell>
          <cell r="C367">
            <v>18210</v>
          </cell>
          <cell r="D367">
            <v>3506</v>
          </cell>
          <cell r="E367">
            <v>6757</v>
          </cell>
          <cell r="F367">
            <v>2341</v>
          </cell>
          <cell r="G367">
            <v>9268</v>
          </cell>
          <cell r="H367">
            <v>2565</v>
          </cell>
          <cell r="I367">
            <v>29896</v>
          </cell>
          <cell r="J367">
            <v>170915</v>
          </cell>
          <cell r="M367">
            <v>34827</v>
          </cell>
          <cell r="N367">
            <v>5721</v>
          </cell>
          <cell r="O367">
            <v>537</v>
          </cell>
          <cell r="P367">
            <v>572</v>
          </cell>
          <cell r="Q367">
            <v>704</v>
          </cell>
          <cell r="R367">
            <v>2715</v>
          </cell>
          <cell r="S367">
            <v>789</v>
          </cell>
          <cell r="T367">
            <v>7178</v>
          </cell>
          <cell r="U367">
            <v>53043</v>
          </cell>
        </row>
        <row r="368">
          <cell r="B368">
            <v>115144</v>
          </cell>
          <cell r="C368">
            <v>18002</v>
          </cell>
          <cell r="D368">
            <v>5414</v>
          </cell>
          <cell r="E368">
            <v>8178</v>
          </cell>
          <cell r="F368">
            <v>3341</v>
          </cell>
          <cell r="G368">
            <v>17767</v>
          </cell>
          <cell r="H368">
            <v>4883</v>
          </cell>
          <cell r="I368">
            <v>36854</v>
          </cell>
          <cell r="J368">
            <v>209583</v>
          </cell>
          <cell r="M368">
            <v>38032</v>
          </cell>
          <cell r="N368">
            <v>6312</v>
          </cell>
          <cell r="O368">
            <v>698</v>
          </cell>
          <cell r="P368">
            <v>773</v>
          </cell>
          <cell r="Q368">
            <v>916</v>
          </cell>
          <cell r="R368">
            <v>4265</v>
          </cell>
          <cell r="S368">
            <v>1189</v>
          </cell>
          <cell r="T368">
            <v>8067</v>
          </cell>
          <cell r="U368">
            <v>60252</v>
          </cell>
        </row>
        <row r="369">
          <cell r="B369">
            <v>118812</v>
          </cell>
          <cell r="C369">
            <v>15828</v>
          </cell>
          <cell r="D369">
            <v>8029</v>
          </cell>
          <cell r="E369">
            <v>10846</v>
          </cell>
          <cell r="F369">
            <v>3625</v>
          </cell>
          <cell r="G369">
            <v>12940</v>
          </cell>
          <cell r="H369">
            <v>4814</v>
          </cell>
          <cell r="I369">
            <v>44966</v>
          </cell>
          <cell r="J369">
            <v>219860</v>
          </cell>
          <cell r="M369">
            <v>36405</v>
          </cell>
          <cell r="N369">
            <v>4738</v>
          </cell>
          <cell r="O369">
            <v>857</v>
          </cell>
          <cell r="P369">
            <v>949</v>
          </cell>
          <cell r="Q369">
            <v>1079</v>
          </cell>
          <cell r="R369">
            <v>2710</v>
          </cell>
          <cell r="S369">
            <v>869</v>
          </cell>
          <cell r="T369">
            <v>8415</v>
          </cell>
          <cell r="U369">
            <v>56022</v>
          </cell>
        </row>
        <row r="370">
          <cell r="B370">
            <v>114426</v>
          </cell>
          <cell r="C370">
            <v>21449</v>
          </cell>
          <cell r="D370">
            <v>7711</v>
          </cell>
          <cell r="E370">
            <v>3479</v>
          </cell>
          <cell r="F370">
            <v>2606</v>
          </cell>
          <cell r="G370">
            <v>12944</v>
          </cell>
          <cell r="H370">
            <v>4572</v>
          </cell>
          <cell r="I370">
            <v>42530</v>
          </cell>
          <cell r="J370">
            <v>209717</v>
          </cell>
          <cell r="M370">
            <v>34650</v>
          </cell>
          <cell r="N370">
            <v>6036</v>
          </cell>
          <cell r="O370">
            <v>638</v>
          </cell>
          <cell r="P370">
            <v>632</v>
          </cell>
          <cell r="Q370">
            <v>737</v>
          </cell>
          <cell r="R370">
            <v>2941</v>
          </cell>
          <cell r="S370">
            <v>745</v>
          </cell>
          <cell r="T370">
            <v>7791</v>
          </cell>
          <cell r="U370">
            <v>54170</v>
          </cell>
        </row>
        <row r="371">
          <cell r="B371">
            <v>148954</v>
          </cell>
          <cell r="C371">
            <v>18762</v>
          </cell>
          <cell r="D371">
            <v>5737</v>
          </cell>
          <cell r="E371">
            <v>3070</v>
          </cell>
          <cell r="F371">
            <v>3548</v>
          </cell>
          <cell r="G371">
            <v>26247</v>
          </cell>
          <cell r="H371">
            <v>3655</v>
          </cell>
          <cell r="I371">
            <v>42362</v>
          </cell>
          <cell r="J371">
            <v>252335</v>
          </cell>
          <cell r="M371">
            <v>43681</v>
          </cell>
          <cell r="N371">
            <v>6088</v>
          </cell>
          <cell r="O371">
            <v>751</v>
          </cell>
          <cell r="P371">
            <v>543</v>
          </cell>
          <cell r="Q371">
            <v>1010</v>
          </cell>
          <cell r="R371">
            <v>4630</v>
          </cell>
          <cell r="S371">
            <v>910</v>
          </cell>
          <cell r="T371">
            <v>11204</v>
          </cell>
          <cell r="U371">
            <v>68817</v>
          </cell>
        </row>
        <row r="372">
          <cell r="B372">
            <v>136132</v>
          </cell>
          <cell r="C372">
            <v>23060</v>
          </cell>
          <cell r="D372">
            <v>7760</v>
          </cell>
          <cell r="E372">
            <v>12160</v>
          </cell>
          <cell r="F372">
            <v>4955</v>
          </cell>
          <cell r="G372">
            <v>15927</v>
          </cell>
          <cell r="H372">
            <v>8121</v>
          </cell>
          <cell r="I372">
            <v>39160</v>
          </cell>
          <cell r="J372">
            <v>247275</v>
          </cell>
          <cell r="M372">
            <v>40036</v>
          </cell>
          <cell r="N372">
            <v>6305</v>
          </cell>
          <cell r="O372">
            <v>978</v>
          </cell>
          <cell r="P372">
            <v>1187</v>
          </cell>
          <cell r="Q372">
            <v>1467</v>
          </cell>
          <cell r="R372">
            <v>4586</v>
          </cell>
          <cell r="S372">
            <v>1183</v>
          </cell>
          <cell r="T372">
            <v>8759</v>
          </cell>
          <cell r="U372">
            <v>64501</v>
          </cell>
        </row>
        <row r="373">
          <cell r="B373">
            <v>137693</v>
          </cell>
          <cell r="C373">
            <v>23795</v>
          </cell>
          <cell r="D373">
            <v>4406</v>
          </cell>
          <cell r="E373">
            <v>4396</v>
          </cell>
          <cell r="F373">
            <v>3335</v>
          </cell>
          <cell r="G373">
            <v>15147</v>
          </cell>
          <cell r="H373">
            <v>6620</v>
          </cell>
          <cell r="I373">
            <v>42099</v>
          </cell>
          <cell r="J373">
            <v>237491</v>
          </cell>
          <cell r="M373">
            <v>41092</v>
          </cell>
          <cell r="N373">
            <v>7708</v>
          </cell>
          <cell r="O373">
            <v>892</v>
          </cell>
          <cell r="P373">
            <v>626</v>
          </cell>
          <cell r="Q373">
            <v>814</v>
          </cell>
          <cell r="R373">
            <v>3592</v>
          </cell>
          <cell r="S373">
            <v>1227</v>
          </cell>
          <cell r="T373">
            <v>10038</v>
          </cell>
          <cell r="U373">
            <v>65989</v>
          </cell>
        </row>
        <row r="374">
          <cell r="B374">
            <v>166234</v>
          </cell>
          <cell r="C374">
            <v>21108</v>
          </cell>
          <cell r="D374">
            <v>6779</v>
          </cell>
          <cell r="E374">
            <v>7218</v>
          </cell>
          <cell r="F374">
            <v>2760</v>
          </cell>
          <cell r="G374">
            <v>10774</v>
          </cell>
          <cell r="H374">
            <v>4531</v>
          </cell>
          <cell r="I374">
            <v>33414</v>
          </cell>
          <cell r="J374">
            <v>252818</v>
          </cell>
          <cell r="M374">
            <v>46001</v>
          </cell>
          <cell r="N374">
            <v>5813</v>
          </cell>
          <cell r="O374">
            <v>911</v>
          </cell>
          <cell r="P374">
            <v>823</v>
          </cell>
          <cell r="Q374">
            <v>830</v>
          </cell>
          <cell r="R374">
            <v>3658</v>
          </cell>
          <cell r="S374">
            <v>988</v>
          </cell>
          <cell r="T374">
            <v>8830</v>
          </cell>
          <cell r="U374">
            <v>67854</v>
          </cell>
        </row>
        <row r="375">
          <cell r="B375">
            <v>134113</v>
          </cell>
          <cell r="C375">
            <v>22017</v>
          </cell>
          <cell r="D375">
            <v>3839</v>
          </cell>
          <cell r="E375">
            <v>9369</v>
          </cell>
          <cell r="F375">
            <v>2141</v>
          </cell>
          <cell r="G375">
            <v>10831</v>
          </cell>
          <cell r="H375">
            <v>5032</v>
          </cell>
          <cell r="I375">
            <v>28375</v>
          </cell>
          <cell r="J375">
            <v>215717</v>
          </cell>
          <cell r="M375">
            <v>40553</v>
          </cell>
          <cell r="N375">
            <v>5860</v>
          </cell>
          <cell r="O375">
            <v>622</v>
          </cell>
          <cell r="P375">
            <v>738</v>
          </cell>
          <cell r="Q375">
            <v>635</v>
          </cell>
          <cell r="R375">
            <v>3105</v>
          </cell>
          <cell r="S375">
            <v>979</v>
          </cell>
          <cell r="T375">
            <v>8402</v>
          </cell>
          <cell r="U375">
            <v>60894</v>
          </cell>
        </row>
        <row r="376">
          <cell r="B376">
            <v>121385</v>
          </cell>
          <cell r="C376">
            <v>13692</v>
          </cell>
          <cell r="D376">
            <v>6653</v>
          </cell>
          <cell r="E376">
            <v>6027</v>
          </cell>
          <cell r="F376">
            <v>1628</v>
          </cell>
          <cell r="G376">
            <v>11031</v>
          </cell>
          <cell r="H376">
            <v>6779</v>
          </cell>
          <cell r="I376">
            <v>32159</v>
          </cell>
          <cell r="J376">
            <v>199354</v>
          </cell>
          <cell r="M376">
            <v>37502</v>
          </cell>
          <cell r="N376">
            <v>4658</v>
          </cell>
          <cell r="O376">
            <v>662</v>
          </cell>
          <cell r="P376">
            <v>555</v>
          </cell>
          <cell r="Q376">
            <v>489</v>
          </cell>
          <cell r="R376">
            <v>3252</v>
          </cell>
          <cell r="S376">
            <v>1037</v>
          </cell>
          <cell r="T376">
            <v>8163</v>
          </cell>
          <cell r="U376">
            <v>56318</v>
          </cell>
        </row>
        <row r="377">
          <cell r="B377">
            <v>118568</v>
          </cell>
          <cell r="C377">
            <v>17473</v>
          </cell>
          <cell r="D377">
            <v>4092</v>
          </cell>
          <cell r="E377">
            <v>8696</v>
          </cell>
          <cell r="F377">
            <v>2172</v>
          </cell>
          <cell r="G377">
            <v>8801</v>
          </cell>
          <cell r="H377">
            <v>3538</v>
          </cell>
          <cell r="I377">
            <v>30575</v>
          </cell>
          <cell r="J377">
            <v>193915</v>
          </cell>
          <cell r="M377">
            <v>37105</v>
          </cell>
          <cell r="N377">
            <v>5060</v>
          </cell>
          <cell r="O377">
            <v>390</v>
          </cell>
          <cell r="P377">
            <v>857</v>
          </cell>
          <cell r="Q377">
            <v>550</v>
          </cell>
          <cell r="R377">
            <v>3637</v>
          </cell>
          <cell r="S377">
            <v>693</v>
          </cell>
          <cell r="T377">
            <v>6476</v>
          </cell>
          <cell r="U377">
            <v>54768</v>
          </cell>
        </row>
        <row r="378">
          <cell r="B378">
            <v>122307</v>
          </cell>
          <cell r="C378">
            <v>18915</v>
          </cell>
          <cell r="D378">
            <v>4059</v>
          </cell>
          <cell r="E378">
            <v>3946</v>
          </cell>
          <cell r="F378">
            <v>2233</v>
          </cell>
          <cell r="G378">
            <v>11298</v>
          </cell>
          <cell r="H378">
            <v>3495</v>
          </cell>
          <cell r="I378">
            <v>32219</v>
          </cell>
          <cell r="J378">
            <v>198472</v>
          </cell>
          <cell r="M378">
            <v>39342</v>
          </cell>
          <cell r="N378">
            <v>5392</v>
          </cell>
          <cell r="O378">
            <v>595</v>
          </cell>
          <cell r="P378">
            <v>443</v>
          </cell>
          <cell r="Q378">
            <v>622</v>
          </cell>
          <cell r="R378">
            <v>2805</v>
          </cell>
          <cell r="S378">
            <v>765</v>
          </cell>
          <cell r="T378">
            <v>7965</v>
          </cell>
          <cell r="U378">
            <v>57929</v>
          </cell>
        </row>
        <row r="379">
          <cell r="B379">
            <v>140759</v>
          </cell>
          <cell r="C379">
            <v>25272</v>
          </cell>
          <cell r="D379">
            <v>7031</v>
          </cell>
          <cell r="E379">
            <v>6676</v>
          </cell>
          <cell r="F379">
            <v>2863</v>
          </cell>
          <cell r="G379">
            <v>13069</v>
          </cell>
          <cell r="H379">
            <v>5505</v>
          </cell>
          <cell r="I379">
            <v>35781</v>
          </cell>
          <cell r="J379">
            <v>236956</v>
          </cell>
          <cell r="M379">
            <v>44573</v>
          </cell>
          <cell r="N379">
            <v>7321</v>
          </cell>
          <cell r="O379">
            <v>1071</v>
          </cell>
          <cell r="P379">
            <v>684</v>
          </cell>
          <cell r="Q379">
            <v>922</v>
          </cell>
          <cell r="R379">
            <v>3817</v>
          </cell>
          <cell r="S379">
            <v>1080</v>
          </cell>
          <cell r="T379">
            <v>9905</v>
          </cell>
          <cell r="U379">
            <v>69373</v>
          </cell>
        </row>
        <row r="380">
          <cell r="B380">
            <v>130221</v>
          </cell>
          <cell r="C380">
            <v>19611</v>
          </cell>
          <cell r="D380">
            <v>3825</v>
          </cell>
          <cell r="E380">
            <v>7657</v>
          </cell>
          <cell r="F380">
            <v>3054</v>
          </cell>
          <cell r="G380">
            <v>13950</v>
          </cell>
          <cell r="H380">
            <v>2173</v>
          </cell>
          <cell r="I380">
            <v>35618</v>
          </cell>
          <cell r="J380">
            <v>216109</v>
          </cell>
          <cell r="M380">
            <v>42706</v>
          </cell>
          <cell r="N380">
            <v>6591</v>
          </cell>
          <cell r="O380">
            <v>712</v>
          </cell>
          <cell r="P380">
            <v>828</v>
          </cell>
          <cell r="Q380">
            <v>874</v>
          </cell>
          <cell r="R380">
            <v>3813</v>
          </cell>
          <cell r="S380">
            <v>777</v>
          </cell>
          <cell r="T380">
            <v>9427</v>
          </cell>
          <cell r="U380">
            <v>65728</v>
          </cell>
        </row>
        <row r="381">
          <cell r="B381">
            <v>139306</v>
          </cell>
          <cell r="C381">
            <v>20279</v>
          </cell>
          <cell r="D381">
            <v>6783</v>
          </cell>
          <cell r="E381">
            <v>4325</v>
          </cell>
          <cell r="F381">
            <v>3028</v>
          </cell>
          <cell r="G381">
            <v>20279</v>
          </cell>
          <cell r="H381">
            <v>4586</v>
          </cell>
          <cell r="I381">
            <v>30227</v>
          </cell>
          <cell r="J381">
            <v>228813</v>
          </cell>
          <cell r="M381">
            <v>45199</v>
          </cell>
          <cell r="N381">
            <v>4351</v>
          </cell>
          <cell r="O381">
            <v>774</v>
          </cell>
          <cell r="P381">
            <v>538</v>
          </cell>
          <cell r="Q381">
            <v>845</v>
          </cell>
          <cell r="R381">
            <v>4351</v>
          </cell>
          <cell r="S381">
            <v>852</v>
          </cell>
          <cell r="T381">
            <v>11694</v>
          </cell>
          <cell r="U381">
            <v>68604</v>
          </cell>
        </row>
        <row r="382">
          <cell r="B382">
            <v>144005</v>
          </cell>
          <cell r="C382">
            <v>21040</v>
          </cell>
          <cell r="D382">
            <v>2827</v>
          </cell>
          <cell r="E382">
            <v>4956</v>
          </cell>
          <cell r="F382">
            <v>4712</v>
          </cell>
          <cell r="G382">
            <v>15936</v>
          </cell>
          <cell r="H382">
            <v>5500</v>
          </cell>
          <cell r="I382">
            <v>34111</v>
          </cell>
          <cell r="J382">
            <v>233087</v>
          </cell>
          <cell r="M382">
            <v>48352</v>
          </cell>
          <cell r="N382">
            <v>7481</v>
          </cell>
          <cell r="O382">
            <v>830</v>
          </cell>
          <cell r="P382">
            <v>722</v>
          </cell>
          <cell r="Q382">
            <v>1450</v>
          </cell>
          <cell r="R382">
            <v>4047</v>
          </cell>
          <cell r="S382">
            <v>1308</v>
          </cell>
          <cell r="T382">
            <v>11230</v>
          </cell>
          <cell r="U382">
            <v>75420</v>
          </cell>
        </row>
        <row r="383">
          <cell r="B383">
            <v>135121</v>
          </cell>
          <cell r="C383">
            <v>20193</v>
          </cell>
          <cell r="D383">
            <v>3527</v>
          </cell>
          <cell r="E383">
            <v>7263</v>
          </cell>
          <cell r="F383">
            <v>4773</v>
          </cell>
          <cell r="G383">
            <v>16510</v>
          </cell>
          <cell r="H383">
            <v>4389</v>
          </cell>
          <cell r="I383">
            <v>33657</v>
          </cell>
          <cell r="J383">
            <v>225433</v>
          </cell>
          <cell r="M383">
            <v>47910</v>
          </cell>
          <cell r="N383">
            <v>7360</v>
          </cell>
          <cell r="O383">
            <v>401</v>
          </cell>
          <cell r="P383">
            <v>688</v>
          </cell>
          <cell r="Q383">
            <v>1189</v>
          </cell>
          <cell r="R383">
            <v>4399</v>
          </cell>
          <cell r="S383">
            <v>1154</v>
          </cell>
          <cell r="T383">
            <v>10913</v>
          </cell>
          <cell r="U383">
            <v>74014</v>
          </cell>
        </row>
        <row r="384">
          <cell r="B384">
            <v>130331</v>
          </cell>
          <cell r="C384">
            <v>22180</v>
          </cell>
          <cell r="D384">
            <v>3543</v>
          </cell>
          <cell r="E384">
            <v>4149</v>
          </cell>
          <cell r="F384">
            <v>3338</v>
          </cell>
          <cell r="G384">
            <v>15269</v>
          </cell>
          <cell r="H384">
            <v>6704</v>
          </cell>
          <cell r="I384">
            <v>40362</v>
          </cell>
          <cell r="J384">
            <v>225876</v>
          </cell>
          <cell r="M384">
            <v>44975</v>
          </cell>
          <cell r="N384">
            <v>7961</v>
          </cell>
          <cell r="O384">
            <v>1133</v>
          </cell>
          <cell r="P384">
            <v>999</v>
          </cell>
          <cell r="Q384">
            <v>1016</v>
          </cell>
          <cell r="R384">
            <v>4226</v>
          </cell>
          <cell r="S384">
            <v>1294</v>
          </cell>
          <cell r="T384">
            <v>9814</v>
          </cell>
          <cell r="U384">
            <v>71418</v>
          </cell>
        </row>
        <row r="385">
          <cell r="B385">
            <v>140386</v>
          </cell>
          <cell r="C385">
            <v>21327</v>
          </cell>
          <cell r="D385">
            <v>3036</v>
          </cell>
          <cell r="E385">
            <v>3112</v>
          </cell>
          <cell r="F385">
            <v>4097</v>
          </cell>
          <cell r="G385">
            <v>13521</v>
          </cell>
          <cell r="H385">
            <v>6978</v>
          </cell>
          <cell r="I385">
            <v>34315</v>
          </cell>
          <cell r="J385">
            <v>226772</v>
          </cell>
          <cell r="M385">
            <v>49627</v>
          </cell>
          <cell r="N385">
            <v>7915</v>
          </cell>
          <cell r="O385">
            <v>1080</v>
          </cell>
          <cell r="P385">
            <v>685</v>
          </cell>
          <cell r="Q385">
            <v>1153</v>
          </cell>
          <cell r="R385">
            <v>4702</v>
          </cell>
          <cell r="S385">
            <v>1408</v>
          </cell>
          <cell r="T385">
            <v>10257</v>
          </cell>
          <cell r="U385">
            <v>76827</v>
          </cell>
        </row>
        <row r="386">
          <cell r="B386">
            <v>142434</v>
          </cell>
          <cell r="C386">
            <v>15658</v>
          </cell>
          <cell r="D386">
            <v>4409</v>
          </cell>
          <cell r="E386">
            <v>2129</v>
          </cell>
          <cell r="F386">
            <v>3112</v>
          </cell>
          <cell r="G386">
            <v>13776</v>
          </cell>
          <cell r="H386">
            <v>4002</v>
          </cell>
          <cell r="I386">
            <v>36409</v>
          </cell>
          <cell r="J386">
            <v>221929</v>
          </cell>
          <cell r="M386">
            <v>45806</v>
          </cell>
          <cell r="N386">
            <v>5539</v>
          </cell>
          <cell r="O386">
            <v>604</v>
          </cell>
          <cell r="P386">
            <v>502</v>
          </cell>
          <cell r="Q386">
            <v>996</v>
          </cell>
          <cell r="R386">
            <v>4086</v>
          </cell>
          <cell r="S386">
            <v>982</v>
          </cell>
          <cell r="T386">
            <v>9771</v>
          </cell>
          <cell r="U386">
            <v>68286</v>
          </cell>
        </row>
        <row r="387">
          <cell r="B387">
            <v>155818</v>
          </cell>
          <cell r="C387">
            <v>19782</v>
          </cell>
          <cell r="D387">
            <v>3333</v>
          </cell>
          <cell r="E387">
            <v>4994</v>
          </cell>
          <cell r="F387">
            <v>3554</v>
          </cell>
          <cell r="G387">
            <v>12184</v>
          </cell>
          <cell r="H387">
            <v>5470</v>
          </cell>
          <cell r="I387">
            <v>29057</v>
          </cell>
          <cell r="J387">
            <v>234192</v>
          </cell>
          <cell r="M387">
            <v>48524</v>
          </cell>
          <cell r="N387">
            <v>6671</v>
          </cell>
          <cell r="O387">
            <v>553</v>
          </cell>
          <cell r="P387">
            <v>675</v>
          </cell>
          <cell r="Q387">
            <v>1044</v>
          </cell>
          <cell r="R387">
            <v>3650</v>
          </cell>
          <cell r="S387">
            <v>1229</v>
          </cell>
          <cell r="T387">
            <v>9129</v>
          </cell>
          <cell r="U387">
            <v>71475</v>
          </cell>
        </row>
        <row r="388">
          <cell r="B388">
            <v>132537</v>
          </cell>
          <cell r="C388">
            <v>17196</v>
          </cell>
          <cell r="D388">
            <v>6584</v>
          </cell>
          <cell r="E388">
            <v>2563</v>
          </cell>
          <cell r="F388">
            <v>4211</v>
          </cell>
          <cell r="G388">
            <v>23616</v>
          </cell>
          <cell r="H388">
            <v>10379</v>
          </cell>
          <cell r="I388">
            <v>38230</v>
          </cell>
          <cell r="J388">
            <v>235316</v>
          </cell>
          <cell r="M388">
            <v>40890</v>
          </cell>
          <cell r="N388">
            <v>5953</v>
          </cell>
          <cell r="O388">
            <v>895</v>
          </cell>
          <cell r="P388">
            <v>467</v>
          </cell>
          <cell r="Q388">
            <v>1200</v>
          </cell>
          <cell r="R388">
            <v>5074</v>
          </cell>
          <cell r="S388">
            <v>1317</v>
          </cell>
          <cell r="T388">
            <v>9151</v>
          </cell>
          <cell r="U388">
            <v>64947</v>
          </cell>
        </row>
        <row r="389">
          <cell r="B389">
            <v>93011</v>
          </cell>
          <cell r="C389">
            <v>13627</v>
          </cell>
          <cell r="D389">
            <v>2367</v>
          </cell>
          <cell r="E389">
            <v>1804</v>
          </cell>
          <cell r="F389">
            <v>2153</v>
          </cell>
          <cell r="G389">
            <v>16005</v>
          </cell>
          <cell r="H389">
            <v>2719</v>
          </cell>
          <cell r="I389">
            <v>29990</v>
          </cell>
          <cell r="J389">
            <v>161676</v>
          </cell>
          <cell r="M389">
            <v>30318</v>
          </cell>
          <cell r="N389">
            <v>4606</v>
          </cell>
          <cell r="O389">
            <v>466</v>
          </cell>
          <cell r="P389">
            <v>279</v>
          </cell>
          <cell r="Q389">
            <v>640</v>
          </cell>
          <cell r="R389">
            <v>3093</v>
          </cell>
          <cell r="S389">
            <v>851</v>
          </cell>
          <cell r="T389">
            <v>6795</v>
          </cell>
          <cell r="U389">
            <v>47048</v>
          </cell>
        </row>
        <row r="390">
          <cell r="B390">
            <v>125318</v>
          </cell>
          <cell r="C390">
            <v>13778</v>
          </cell>
          <cell r="D390">
            <v>2959</v>
          </cell>
          <cell r="E390">
            <v>1922</v>
          </cell>
          <cell r="F390">
            <v>3390</v>
          </cell>
          <cell r="G390">
            <v>19029</v>
          </cell>
          <cell r="H390">
            <v>4014</v>
          </cell>
          <cell r="I390">
            <v>20375</v>
          </cell>
          <cell r="J390">
            <v>190785</v>
          </cell>
          <cell r="M390">
            <v>41837.199999999997</v>
          </cell>
          <cell r="N390">
            <v>5352</v>
          </cell>
          <cell r="O390">
            <v>601.9</v>
          </cell>
          <cell r="P390">
            <v>380.9</v>
          </cell>
          <cell r="Q390">
            <v>940.7</v>
          </cell>
          <cell r="R390">
            <v>4502.8</v>
          </cell>
          <cell r="S390">
            <v>706.6</v>
          </cell>
          <cell r="T390">
            <v>6463.9000000000015</v>
          </cell>
          <cell r="U390">
            <v>60786</v>
          </cell>
        </row>
        <row r="391">
          <cell r="B391">
            <v>144361.4</v>
          </cell>
          <cell r="C391">
            <v>17363.3</v>
          </cell>
          <cell r="D391">
            <v>4692.8999999999996</v>
          </cell>
          <cell r="E391">
            <v>960.7</v>
          </cell>
          <cell r="F391">
            <v>3861.1</v>
          </cell>
          <cell r="G391">
            <v>14820.9</v>
          </cell>
          <cell r="H391">
            <v>3545.6</v>
          </cell>
          <cell r="I391">
            <v>25801.100000000006</v>
          </cell>
          <cell r="J391">
            <v>215407</v>
          </cell>
          <cell r="M391">
            <v>45735.199999999997</v>
          </cell>
          <cell r="N391">
            <v>6828.7</v>
          </cell>
          <cell r="O391">
            <v>824.2</v>
          </cell>
          <cell r="P391">
            <v>290</v>
          </cell>
          <cell r="Q391">
            <v>1114.2</v>
          </cell>
          <cell r="R391">
            <v>3821.4</v>
          </cell>
          <cell r="S391">
            <v>792.3</v>
          </cell>
          <cell r="T391">
            <v>7806.0000000000073</v>
          </cell>
          <cell r="U391">
            <v>67212</v>
          </cell>
        </row>
        <row r="392">
          <cell r="B392">
            <v>126972</v>
          </cell>
          <cell r="C392">
            <v>19719.8</v>
          </cell>
          <cell r="D392">
            <v>2094.1999999999998</v>
          </cell>
          <cell r="E392">
            <v>16080.5</v>
          </cell>
          <cell r="G392">
            <v>21969.9</v>
          </cell>
          <cell r="H392">
            <v>4350.1000000000004</v>
          </cell>
          <cell r="I392">
            <v>28491.5</v>
          </cell>
          <cell r="J392">
            <v>219678</v>
          </cell>
          <cell r="M392">
            <v>42369.4</v>
          </cell>
          <cell r="N392">
            <v>7349.3</v>
          </cell>
          <cell r="O392">
            <v>618.4</v>
          </cell>
          <cell r="P392">
            <v>1125.7</v>
          </cell>
          <cell r="R392">
            <v>4291.8</v>
          </cell>
          <cell r="S392">
            <v>980.8</v>
          </cell>
          <cell r="T392">
            <v>8499.5999999999913</v>
          </cell>
          <cell r="U392">
            <v>65235</v>
          </cell>
        </row>
        <row r="393">
          <cell r="B393">
            <v>124173.36</v>
          </cell>
          <cell r="C393">
            <v>17314.96</v>
          </cell>
          <cell r="D393">
            <v>1834.13</v>
          </cell>
          <cell r="E393">
            <v>852.94</v>
          </cell>
          <cell r="F393">
            <v>4017.39</v>
          </cell>
          <cell r="G393">
            <v>9073.0499999999993</v>
          </cell>
          <cell r="H393">
            <v>4818.92</v>
          </cell>
          <cell r="I393">
            <v>30005.249999999971</v>
          </cell>
          <cell r="J393">
            <v>192090</v>
          </cell>
          <cell r="M393">
            <v>44892.2</v>
          </cell>
          <cell r="N393">
            <v>6709.86</v>
          </cell>
          <cell r="O393">
            <v>566.94000000000005</v>
          </cell>
          <cell r="P393">
            <v>361.88</v>
          </cell>
          <cell r="Q393">
            <v>1244.98</v>
          </cell>
          <cell r="R393">
            <v>3583.29</v>
          </cell>
          <cell r="S393">
            <v>1102.49</v>
          </cell>
          <cell r="T393">
            <v>10298.36</v>
          </cell>
          <cell r="U393">
            <v>68760</v>
          </cell>
        </row>
        <row r="394">
          <cell r="B394">
            <v>147224.13</v>
          </cell>
          <cell r="C394">
            <v>20361.41</v>
          </cell>
          <cell r="D394">
            <v>5935.91</v>
          </cell>
          <cell r="E394">
            <v>2129.4499999999998</v>
          </cell>
          <cell r="F394">
            <v>5404.29</v>
          </cell>
          <cell r="G394">
            <v>16461.11</v>
          </cell>
          <cell r="H394">
            <v>5407.51</v>
          </cell>
          <cell r="I394">
            <v>25035.189999999944</v>
          </cell>
          <cell r="J394">
            <v>227959</v>
          </cell>
          <cell r="M394">
            <v>48111.97</v>
          </cell>
          <cell r="N394">
            <v>7691.24</v>
          </cell>
          <cell r="O394">
            <v>775.12</v>
          </cell>
          <cell r="P394">
            <v>576.62</v>
          </cell>
          <cell r="Q394">
            <v>1343.39</v>
          </cell>
          <cell r="R394">
            <v>4547.2700000000004</v>
          </cell>
          <cell r="S394">
            <v>1099.6600000000001</v>
          </cell>
          <cell r="T394">
            <v>12313.729999999996</v>
          </cell>
          <cell r="U394">
            <v>76459</v>
          </cell>
        </row>
      </sheetData>
      <sheetData sheetId="13"/>
      <sheetData sheetId="14">
        <row r="160">
          <cell r="B160">
            <v>21535</v>
          </cell>
          <cell r="C160">
            <v>5778</v>
          </cell>
          <cell r="D160">
            <v>5302</v>
          </cell>
          <cell r="E160">
            <v>3399</v>
          </cell>
          <cell r="F160">
            <v>2332</v>
          </cell>
          <cell r="G160">
            <v>1251</v>
          </cell>
          <cell r="H160">
            <v>1264</v>
          </cell>
          <cell r="I160">
            <v>449</v>
          </cell>
          <cell r="J160">
            <v>1776</v>
          </cell>
          <cell r="Z160">
            <v>8520432</v>
          </cell>
          <cell r="AA160">
            <v>1909795</v>
          </cell>
          <cell r="AB160">
            <v>1706557</v>
          </cell>
          <cell r="AC160">
            <v>971117</v>
          </cell>
          <cell r="AD160">
            <v>788089</v>
          </cell>
          <cell r="AE160">
            <v>362973</v>
          </cell>
          <cell r="AF160">
            <v>321603</v>
          </cell>
          <cell r="AG160">
            <v>317607</v>
          </cell>
          <cell r="AH160">
            <v>350257</v>
          </cell>
          <cell r="AU160">
            <v>20554028</v>
          </cell>
        </row>
        <row r="161">
          <cell r="B161">
            <v>35763</v>
          </cell>
          <cell r="C161">
            <v>5860</v>
          </cell>
          <cell r="D161">
            <v>6338</v>
          </cell>
          <cell r="E161">
            <v>4170</v>
          </cell>
          <cell r="F161">
            <v>3224</v>
          </cell>
          <cell r="G161">
            <v>1550</v>
          </cell>
          <cell r="H161">
            <v>2805</v>
          </cell>
          <cell r="I161">
            <v>811</v>
          </cell>
          <cell r="J161">
            <v>1714</v>
          </cell>
          <cell r="Z161">
            <v>15484486</v>
          </cell>
          <cell r="AA161">
            <v>1985647</v>
          </cell>
          <cell r="AB161">
            <v>2025208</v>
          </cell>
          <cell r="AC161">
            <v>1074582</v>
          </cell>
          <cell r="AD161">
            <v>1115192</v>
          </cell>
          <cell r="AE161">
            <v>448751</v>
          </cell>
          <cell r="AF161">
            <v>835610</v>
          </cell>
          <cell r="AG161">
            <v>399490</v>
          </cell>
          <cell r="AH161">
            <v>422007</v>
          </cell>
          <cell r="AU161">
            <v>29838114</v>
          </cell>
        </row>
        <row r="162">
          <cell r="B162">
            <v>29973</v>
          </cell>
          <cell r="C162">
            <v>9071</v>
          </cell>
          <cell r="D162">
            <v>5947</v>
          </cell>
          <cell r="E162">
            <v>3731</v>
          </cell>
          <cell r="F162">
            <v>1883</v>
          </cell>
          <cell r="G162">
            <v>1617</v>
          </cell>
          <cell r="H162">
            <v>1697</v>
          </cell>
          <cell r="I162">
            <v>767</v>
          </cell>
          <cell r="J162">
            <v>820</v>
          </cell>
          <cell r="Z162">
            <v>11453597</v>
          </cell>
          <cell r="AA162">
            <v>3119910</v>
          </cell>
          <cell r="AB162">
            <v>1791656</v>
          </cell>
          <cell r="AC162">
            <v>968961</v>
          </cell>
          <cell r="AD162">
            <v>641418</v>
          </cell>
          <cell r="AE162">
            <v>536103</v>
          </cell>
          <cell r="AF162">
            <v>462705</v>
          </cell>
          <cell r="AG162">
            <v>532041</v>
          </cell>
          <cell r="AH162">
            <v>219627</v>
          </cell>
          <cell r="AU162">
            <v>25055482</v>
          </cell>
        </row>
        <row r="163">
          <cell r="B163">
            <v>24372</v>
          </cell>
          <cell r="C163">
            <v>6627</v>
          </cell>
          <cell r="D163">
            <v>6225</v>
          </cell>
          <cell r="E163">
            <v>3861</v>
          </cell>
          <cell r="F163">
            <v>1741</v>
          </cell>
          <cell r="G163">
            <v>2589</v>
          </cell>
          <cell r="H163">
            <v>1686</v>
          </cell>
          <cell r="I163">
            <v>904</v>
          </cell>
          <cell r="J163">
            <v>931</v>
          </cell>
          <cell r="Z163">
            <v>7018953</v>
          </cell>
          <cell r="AA163">
            <v>2260068</v>
          </cell>
          <cell r="AB163">
            <v>1932547</v>
          </cell>
          <cell r="AC163">
            <v>944405</v>
          </cell>
          <cell r="AD163">
            <v>531673</v>
          </cell>
          <cell r="AE163">
            <v>677048</v>
          </cell>
          <cell r="AF163">
            <v>504347</v>
          </cell>
          <cell r="AG163">
            <v>666726</v>
          </cell>
          <cell r="AH163">
            <v>185612</v>
          </cell>
          <cell r="AU163">
            <v>20853614</v>
          </cell>
        </row>
        <row r="164">
          <cell r="B164">
            <v>26235</v>
          </cell>
          <cell r="C164">
            <v>7323</v>
          </cell>
          <cell r="D164">
            <v>7132</v>
          </cell>
          <cell r="E164">
            <v>4840</v>
          </cell>
          <cell r="F164">
            <v>3265</v>
          </cell>
          <cell r="G164">
            <v>2017</v>
          </cell>
          <cell r="H164">
            <v>2813</v>
          </cell>
          <cell r="I164">
            <v>1552</v>
          </cell>
          <cell r="J164">
            <v>1919</v>
          </cell>
          <cell r="Z164">
            <v>7179552</v>
          </cell>
          <cell r="AA164">
            <v>2691702</v>
          </cell>
          <cell r="AB164">
            <v>2303274</v>
          </cell>
          <cell r="AC164">
            <v>1202681</v>
          </cell>
          <cell r="AD164">
            <v>1167932</v>
          </cell>
          <cell r="AE164">
            <v>438390</v>
          </cell>
          <cell r="AF164">
            <v>746964</v>
          </cell>
          <cell r="AG164">
            <v>1030431</v>
          </cell>
          <cell r="AH164">
            <v>460295</v>
          </cell>
          <cell r="AU164">
            <v>24153591</v>
          </cell>
        </row>
        <row r="165">
          <cell r="B165">
            <v>20387</v>
          </cell>
          <cell r="C165">
            <v>7197</v>
          </cell>
          <cell r="D165">
            <v>5771</v>
          </cell>
          <cell r="E165">
            <v>5023</v>
          </cell>
          <cell r="F165">
            <v>3112</v>
          </cell>
          <cell r="G165">
            <v>1450</v>
          </cell>
          <cell r="H165">
            <v>2419</v>
          </cell>
          <cell r="I165">
            <v>1111</v>
          </cell>
          <cell r="J165">
            <v>1552</v>
          </cell>
          <cell r="Z165">
            <v>5085172</v>
          </cell>
          <cell r="AA165">
            <v>2418400</v>
          </cell>
          <cell r="AB165">
            <v>1693534</v>
          </cell>
          <cell r="AC165">
            <v>1343450</v>
          </cell>
          <cell r="AD165">
            <v>1105216</v>
          </cell>
          <cell r="AE165">
            <v>340045</v>
          </cell>
          <cell r="AF165">
            <v>704692</v>
          </cell>
          <cell r="AG165">
            <v>697406</v>
          </cell>
          <cell r="AH165">
            <v>295156</v>
          </cell>
          <cell r="AU165">
            <v>20701087</v>
          </cell>
        </row>
        <row r="166">
          <cell r="B166">
            <v>17130</v>
          </cell>
          <cell r="C166">
            <v>6640</v>
          </cell>
          <cell r="D166">
            <v>6574</v>
          </cell>
          <cell r="E166">
            <v>5596</v>
          </cell>
          <cell r="F166">
            <v>3346</v>
          </cell>
          <cell r="G166">
            <v>1108</v>
          </cell>
          <cell r="H166">
            <v>2759</v>
          </cell>
          <cell r="I166">
            <v>937</v>
          </cell>
          <cell r="J166">
            <v>1160</v>
          </cell>
          <cell r="Z166">
            <v>4127887</v>
          </cell>
          <cell r="AA166">
            <v>2244564</v>
          </cell>
          <cell r="AB166">
            <v>2138534</v>
          </cell>
          <cell r="AC166">
            <v>1510942</v>
          </cell>
          <cell r="AD166">
            <v>1283037</v>
          </cell>
          <cell r="AE166">
            <v>285307</v>
          </cell>
          <cell r="AF166">
            <v>784920</v>
          </cell>
          <cell r="AG166">
            <v>913428</v>
          </cell>
          <cell r="AH166">
            <v>157694</v>
          </cell>
          <cell r="AU166">
            <v>19909578</v>
          </cell>
        </row>
        <row r="167">
          <cell r="B167">
            <v>27145</v>
          </cell>
          <cell r="C167">
            <v>7473</v>
          </cell>
          <cell r="D167">
            <v>8363</v>
          </cell>
          <cell r="E167">
            <v>5328</v>
          </cell>
          <cell r="F167">
            <v>2353</v>
          </cell>
          <cell r="G167">
            <v>1599</v>
          </cell>
          <cell r="H167">
            <v>2049</v>
          </cell>
          <cell r="I167">
            <v>1189</v>
          </cell>
          <cell r="J167">
            <v>1374</v>
          </cell>
          <cell r="Z167">
            <v>6903362</v>
          </cell>
          <cell r="AA167">
            <v>2497490</v>
          </cell>
          <cell r="AB167">
            <v>2443783</v>
          </cell>
          <cell r="AC167">
            <v>1380687</v>
          </cell>
          <cell r="AD167">
            <v>783577</v>
          </cell>
          <cell r="AE167">
            <v>417174</v>
          </cell>
          <cell r="AF167">
            <v>588062</v>
          </cell>
          <cell r="AG167">
            <v>556661</v>
          </cell>
          <cell r="AH167">
            <v>254009</v>
          </cell>
          <cell r="AU167">
            <v>22377080</v>
          </cell>
        </row>
        <row r="168">
          <cell r="B168">
            <v>25802</v>
          </cell>
          <cell r="C168">
            <v>9373</v>
          </cell>
          <cell r="D168">
            <v>7252</v>
          </cell>
          <cell r="E168">
            <v>5124</v>
          </cell>
          <cell r="F168">
            <v>5250</v>
          </cell>
          <cell r="G168">
            <v>1629</v>
          </cell>
          <cell r="H168">
            <v>1270</v>
          </cell>
          <cell r="I168">
            <v>795</v>
          </cell>
          <cell r="J168">
            <v>1495</v>
          </cell>
          <cell r="Z168">
            <v>7626464</v>
          </cell>
          <cell r="AA168">
            <v>3018705</v>
          </cell>
          <cell r="AB168">
            <v>2048153</v>
          </cell>
          <cell r="AC168">
            <v>1388005</v>
          </cell>
          <cell r="AD168">
            <v>1446596</v>
          </cell>
          <cell r="AE168">
            <v>376900</v>
          </cell>
          <cell r="AF168">
            <v>325244</v>
          </cell>
          <cell r="AG168">
            <v>417276</v>
          </cell>
          <cell r="AH168">
            <v>327901</v>
          </cell>
          <cell r="AU168">
            <v>23831472</v>
          </cell>
        </row>
        <row r="169">
          <cell r="B169">
            <v>23579</v>
          </cell>
          <cell r="C169">
            <v>6722</v>
          </cell>
          <cell r="D169">
            <v>5229</v>
          </cell>
          <cell r="E169">
            <v>3123</v>
          </cell>
          <cell r="F169">
            <v>2504</v>
          </cell>
          <cell r="G169">
            <v>2532</v>
          </cell>
          <cell r="H169">
            <v>804</v>
          </cell>
          <cell r="I169">
            <v>909</v>
          </cell>
          <cell r="J169">
            <v>1447</v>
          </cell>
          <cell r="Z169">
            <v>6802205</v>
          </cell>
          <cell r="AA169">
            <v>2483384</v>
          </cell>
          <cell r="AB169">
            <v>1500800</v>
          </cell>
          <cell r="AC169">
            <v>840945</v>
          </cell>
          <cell r="AD169">
            <v>962312</v>
          </cell>
          <cell r="AE169">
            <v>685597</v>
          </cell>
          <cell r="AF169">
            <v>195525</v>
          </cell>
          <cell r="AG169">
            <v>793050</v>
          </cell>
          <cell r="AH169">
            <v>324089</v>
          </cell>
          <cell r="AU169">
            <v>20802123</v>
          </cell>
        </row>
        <row r="170">
          <cell r="B170">
            <v>24687</v>
          </cell>
          <cell r="C170">
            <v>7639</v>
          </cell>
          <cell r="D170">
            <v>4055</v>
          </cell>
          <cell r="E170">
            <v>2912</v>
          </cell>
          <cell r="F170">
            <v>2232</v>
          </cell>
          <cell r="G170">
            <v>2188</v>
          </cell>
          <cell r="H170">
            <v>1279</v>
          </cell>
          <cell r="I170">
            <v>510</v>
          </cell>
          <cell r="J170">
            <v>1022</v>
          </cell>
          <cell r="Z170">
            <v>7671541</v>
          </cell>
          <cell r="AA170">
            <v>2829377</v>
          </cell>
          <cell r="AB170">
            <v>1391119</v>
          </cell>
          <cell r="AC170">
            <v>697908</v>
          </cell>
          <cell r="AD170">
            <v>748137</v>
          </cell>
          <cell r="AE170">
            <v>434318</v>
          </cell>
          <cell r="AF170">
            <v>346556</v>
          </cell>
          <cell r="AG170">
            <v>606547</v>
          </cell>
          <cell r="AH170">
            <v>240499</v>
          </cell>
          <cell r="AU170">
            <v>21076909</v>
          </cell>
        </row>
        <row r="171">
          <cell r="B171">
            <v>22761</v>
          </cell>
          <cell r="C171">
            <v>5849</v>
          </cell>
          <cell r="D171">
            <v>4739</v>
          </cell>
          <cell r="E171">
            <v>1594</v>
          </cell>
          <cell r="F171">
            <v>1953</v>
          </cell>
          <cell r="G171">
            <v>1241</v>
          </cell>
          <cell r="H171">
            <v>1426</v>
          </cell>
          <cell r="I171">
            <v>435</v>
          </cell>
          <cell r="J171">
            <v>624</v>
          </cell>
          <cell r="W171">
            <v>52998</v>
          </cell>
          <cell r="Z171">
            <v>7529489</v>
          </cell>
          <cell r="AA171">
            <v>2409602</v>
          </cell>
          <cell r="AB171">
            <v>1495115</v>
          </cell>
          <cell r="AC171">
            <v>411709</v>
          </cell>
          <cell r="AD171">
            <v>608066</v>
          </cell>
          <cell r="AE171">
            <v>372624</v>
          </cell>
          <cell r="AF171">
            <v>438955</v>
          </cell>
          <cell r="AG171">
            <v>445309</v>
          </cell>
          <cell r="AH171">
            <v>181892</v>
          </cell>
          <cell r="AU171">
            <v>18903240</v>
          </cell>
        </row>
        <row r="172">
          <cell r="B172">
            <v>23518</v>
          </cell>
          <cell r="C172">
            <v>7376</v>
          </cell>
          <cell r="D172">
            <v>4945</v>
          </cell>
          <cell r="E172">
            <v>1876</v>
          </cell>
          <cell r="F172">
            <v>1852</v>
          </cell>
          <cell r="G172">
            <v>1227</v>
          </cell>
          <cell r="H172">
            <v>2110</v>
          </cell>
          <cell r="I172">
            <v>580</v>
          </cell>
          <cell r="J172">
            <v>1113</v>
          </cell>
          <cell r="W172">
            <v>58539</v>
          </cell>
          <cell r="Z172">
            <v>7137882</v>
          </cell>
          <cell r="AA172">
            <v>2594444</v>
          </cell>
          <cell r="AB172">
            <v>1572503</v>
          </cell>
          <cell r="AC172">
            <v>531990</v>
          </cell>
          <cell r="AD172">
            <v>715318</v>
          </cell>
          <cell r="AE172">
            <v>329283</v>
          </cell>
          <cell r="AF172">
            <v>667096</v>
          </cell>
          <cell r="AG172">
            <v>762116</v>
          </cell>
          <cell r="AH172">
            <v>241792</v>
          </cell>
          <cell r="AU172">
            <v>20367210</v>
          </cell>
        </row>
        <row r="173">
          <cell r="B173">
            <v>24444</v>
          </cell>
          <cell r="C173">
            <v>7973</v>
          </cell>
          <cell r="D173">
            <v>5697</v>
          </cell>
          <cell r="E173">
            <v>3384</v>
          </cell>
          <cell r="F173">
            <v>2832</v>
          </cell>
          <cell r="G173">
            <v>1301</v>
          </cell>
          <cell r="H173">
            <v>1502</v>
          </cell>
          <cell r="I173">
            <v>1177</v>
          </cell>
          <cell r="J173">
            <v>1749</v>
          </cell>
          <cell r="W173">
            <v>67673</v>
          </cell>
          <cell r="Z173">
            <v>6383540</v>
          </cell>
          <cell r="AA173">
            <v>2604023</v>
          </cell>
          <cell r="AB173">
            <v>1638307</v>
          </cell>
          <cell r="AC173">
            <v>1032821</v>
          </cell>
          <cell r="AD173">
            <v>1007751</v>
          </cell>
          <cell r="AE173">
            <v>335138</v>
          </cell>
          <cell r="AF173">
            <v>414675</v>
          </cell>
          <cell r="AG173">
            <v>1479239</v>
          </cell>
          <cell r="AH173">
            <v>330327</v>
          </cell>
          <cell r="AU173">
            <v>21185338</v>
          </cell>
        </row>
        <row r="174">
          <cell r="B174">
            <v>24660</v>
          </cell>
          <cell r="C174">
            <v>6711</v>
          </cell>
          <cell r="D174">
            <v>6176</v>
          </cell>
          <cell r="E174">
            <v>3630</v>
          </cell>
          <cell r="F174">
            <v>4044</v>
          </cell>
          <cell r="G174">
            <v>1891</v>
          </cell>
          <cell r="H174">
            <v>1167</v>
          </cell>
          <cell r="I174">
            <v>1217</v>
          </cell>
          <cell r="J174">
            <v>1452</v>
          </cell>
          <cell r="W174">
            <v>67560</v>
          </cell>
          <cell r="Z174">
            <v>6276799</v>
          </cell>
          <cell r="AA174">
            <v>2069543</v>
          </cell>
          <cell r="AB174">
            <v>2096719</v>
          </cell>
          <cell r="AC174">
            <v>1045300</v>
          </cell>
          <cell r="AD174">
            <v>1198017</v>
          </cell>
          <cell r="AE174">
            <v>493479</v>
          </cell>
          <cell r="AF174">
            <v>269065</v>
          </cell>
          <cell r="AG174">
            <v>1349688</v>
          </cell>
          <cell r="AH174">
            <v>341278</v>
          </cell>
          <cell r="AU174">
            <v>21050681</v>
          </cell>
        </row>
        <row r="175">
          <cell r="B175">
            <v>25771</v>
          </cell>
          <cell r="C175">
            <v>7034</v>
          </cell>
          <cell r="D175">
            <v>6374</v>
          </cell>
          <cell r="E175">
            <v>4111</v>
          </cell>
          <cell r="F175">
            <v>2327</v>
          </cell>
          <cell r="G175">
            <v>2367</v>
          </cell>
          <cell r="H175">
            <v>2934</v>
          </cell>
          <cell r="I175">
            <v>1438</v>
          </cell>
          <cell r="J175">
            <v>1047</v>
          </cell>
          <cell r="W175">
            <v>74594</v>
          </cell>
          <cell r="Z175">
            <v>6137936</v>
          </cell>
          <cell r="AA175">
            <v>2431502</v>
          </cell>
          <cell r="AB175">
            <v>2155255</v>
          </cell>
          <cell r="AC175">
            <v>1329726</v>
          </cell>
          <cell r="AD175">
            <v>741874</v>
          </cell>
          <cell r="AE175">
            <v>557665</v>
          </cell>
          <cell r="AF175">
            <v>761121</v>
          </cell>
          <cell r="AG175">
            <v>1696312</v>
          </cell>
          <cell r="AH175">
            <v>239835</v>
          </cell>
          <cell r="AU175">
            <v>23369855</v>
          </cell>
        </row>
        <row r="176">
          <cell r="B176">
            <v>18000</v>
          </cell>
          <cell r="C176">
            <v>6044</v>
          </cell>
          <cell r="D176">
            <v>5129</v>
          </cell>
          <cell r="E176">
            <v>3621</v>
          </cell>
          <cell r="F176">
            <v>1674</v>
          </cell>
          <cell r="G176">
            <v>1281</v>
          </cell>
          <cell r="H176">
            <v>889</v>
          </cell>
          <cell r="I176">
            <v>1566</v>
          </cell>
          <cell r="J176">
            <v>843</v>
          </cell>
          <cell r="W176">
            <v>53729</v>
          </cell>
          <cell r="Z176">
            <v>4204889</v>
          </cell>
          <cell r="AA176">
            <v>2138595</v>
          </cell>
          <cell r="AB176">
            <v>1816388</v>
          </cell>
          <cell r="AC176">
            <v>1228335</v>
          </cell>
          <cell r="AD176">
            <v>631050</v>
          </cell>
          <cell r="AE176">
            <v>315979</v>
          </cell>
          <cell r="AF176">
            <v>168441</v>
          </cell>
          <cell r="AG176">
            <v>1663516</v>
          </cell>
          <cell r="AH176">
            <v>145452</v>
          </cell>
          <cell r="AU176">
            <v>17637896</v>
          </cell>
        </row>
        <row r="177">
          <cell r="B177">
            <v>19890</v>
          </cell>
          <cell r="C177">
            <v>7626</v>
          </cell>
          <cell r="D177">
            <v>4599</v>
          </cell>
          <cell r="E177">
            <v>4703</v>
          </cell>
          <cell r="F177">
            <v>2520</v>
          </cell>
          <cell r="G177">
            <v>1739</v>
          </cell>
          <cell r="H177">
            <v>2489</v>
          </cell>
          <cell r="I177">
            <v>1742</v>
          </cell>
          <cell r="J177">
            <v>1333</v>
          </cell>
          <cell r="W177">
            <v>62908</v>
          </cell>
          <cell r="Z177">
            <v>4501957</v>
          </cell>
          <cell r="AA177">
            <v>2408334</v>
          </cell>
          <cell r="AB177">
            <v>1228899</v>
          </cell>
          <cell r="AC177">
            <v>1510570</v>
          </cell>
          <cell r="AD177">
            <v>931535</v>
          </cell>
          <cell r="AE177">
            <v>482917</v>
          </cell>
          <cell r="AF177">
            <v>721336</v>
          </cell>
          <cell r="AG177">
            <v>1587635</v>
          </cell>
          <cell r="AH177">
            <v>336353</v>
          </cell>
          <cell r="AU177">
            <v>20532013</v>
          </cell>
        </row>
        <row r="178">
          <cell r="B178">
            <v>28043</v>
          </cell>
          <cell r="C178">
            <v>8792</v>
          </cell>
          <cell r="D178">
            <v>6980</v>
          </cell>
          <cell r="E178">
            <v>5168</v>
          </cell>
          <cell r="F178">
            <v>2313</v>
          </cell>
          <cell r="G178">
            <v>2823</v>
          </cell>
          <cell r="H178">
            <v>5054</v>
          </cell>
          <cell r="I178">
            <v>1426</v>
          </cell>
          <cell r="J178">
            <v>1314</v>
          </cell>
          <cell r="W178">
            <v>83646</v>
          </cell>
          <cell r="Z178">
            <v>6436916</v>
          </cell>
          <cell r="AA178">
            <v>3148378</v>
          </cell>
          <cell r="AB178">
            <v>2012158</v>
          </cell>
          <cell r="AC178">
            <v>1591148</v>
          </cell>
          <cell r="AD178">
            <v>767598</v>
          </cell>
          <cell r="AE178">
            <v>601189</v>
          </cell>
          <cell r="AF178">
            <v>1504137</v>
          </cell>
          <cell r="AG178">
            <v>973629</v>
          </cell>
          <cell r="AH178">
            <v>268771</v>
          </cell>
          <cell r="AU178">
            <v>25890735</v>
          </cell>
        </row>
        <row r="179">
          <cell r="B179">
            <v>25997</v>
          </cell>
          <cell r="C179">
            <v>9150</v>
          </cell>
          <cell r="D179">
            <v>6024</v>
          </cell>
          <cell r="E179">
            <v>6067</v>
          </cell>
          <cell r="F179">
            <v>4075</v>
          </cell>
          <cell r="G179">
            <v>2114</v>
          </cell>
          <cell r="H179">
            <v>5152</v>
          </cell>
          <cell r="I179">
            <v>1707</v>
          </cell>
          <cell r="J179">
            <v>1778</v>
          </cell>
          <cell r="W179">
            <v>82739</v>
          </cell>
          <cell r="Z179">
            <v>6405374</v>
          </cell>
          <cell r="AA179">
            <v>3005755</v>
          </cell>
          <cell r="AB179">
            <v>1867456</v>
          </cell>
          <cell r="AC179">
            <v>2055090</v>
          </cell>
          <cell r="AD179">
            <v>1238995</v>
          </cell>
          <cell r="AE179">
            <v>483495</v>
          </cell>
          <cell r="AF179">
            <v>1490546</v>
          </cell>
          <cell r="AG179">
            <v>1271541</v>
          </cell>
          <cell r="AH179">
            <v>341960</v>
          </cell>
          <cell r="AU179">
            <v>25786911</v>
          </cell>
        </row>
        <row r="180">
          <cell r="B180">
            <v>26282</v>
          </cell>
          <cell r="C180">
            <v>8570</v>
          </cell>
          <cell r="D180">
            <v>7230</v>
          </cell>
          <cell r="E180">
            <v>5164</v>
          </cell>
          <cell r="F180">
            <v>4451</v>
          </cell>
          <cell r="G180">
            <v>1808</v>
          </cell>
          <cell r="H180">
            <v>1905</v>
          </cell>
          <cell r="I180">
            <v>1914</v>
          </cell>
          <cell r="J180">
            <v>1508</v>
          </cell>
          <cell r="W180">
            <v>77885</v>
          </cell>
          <cell r="Z180">
            <v>7058037</v>
          </cell>
          <cell r="AA180">
            <v>3361186</v>
          </cell>
          <cell r="AB180">
            <v>1922880</v>
          </cell>
          <cell r="AC180">
            <v>1585286</v>
          </cell>
          <cell r="AD180">
            <v>1281530</v>
          </cell>
          <cell r="AE180">
            <v>447246</v>
          </cell>
          <cell r="AF180">
            <v>511207</v>
          </cell>
          <cell r="AG180">
            <v>1522384</v>
          </cell>
          <cell r="AH180">
            <v>287839</v>
          </cell>
          <cell r="AU180">
            <v>24075221</v>
          </cell>
        </row>
        <row r="181">
          <cell r="B181">
            <v>25707</v>
          </cell>
          <cell r="C181">
            <v>7759</v>
          </cell>
          <cell r="D181">
            <v>4424</v>
          </cell>
          <cell r="E181">
            <v>4098</v>
          </cell>
          <cell r="F181">
            <v>3501</v>
          </cell>
          <cell r="G181">
            <v>2284</v>
          </cell>
          <cell r="H181">
            <v>1429</v>
          </cell>
          <cell r="I181">
            <v>1609</v>
          </cell>
          <cell r="J181">
            <v>568</v>
          </cell>
          <cell r="W181">
            <v>67423</v>
          </cell>
          <cell r="Z181">
            <v>6056025</v>
          </cell>
          <cell r="AA181">
            <v>2862304</v>
          </cell>
          <cell r="AB181">
            <v>1358473</v>
          </cell>
          <cell r="AC181">
            <v>1239545</v>
          </cell>
          <cell r="AD181">
            <v>1097800</v>
          </cell>
          <cell r="AE181">
            <v>586845</v>
          </cell>
          <cell r="AF181">
            <v>322612</v>
          </cell>
          <cell r="AG181">
            <v>595475</v>
          </cell>
          <cell r="AH181">
            <v>145819</v>
          </cell>
          <cell r="AU181">
            <v>19532341</v>
          </cell>
        </row>
        <row r="182">
          <cell r="B182">
            <v>27239</v>
          </cell>
          <cell r="C182">
            <v>6683</v>
          </cell>
          <cell r="D182">
            <v>4663</v>
          </cell>
          <cell r="E182">
            <v>3208</v>
          </cell>
          <cell r="F182">
            <v>2090</v>
          </cell>
          <cell r="G182">
            <v>2982</v>
          </cell>
          <cell r="H182">
            <v>741</v>
          </cell>
          <cell r="I182">
            <v>1590</v>
          </cell>
          <cell r="J182">
            <v>1346</v>
          </cell>
          <cell r="W182">
            <v>67132</v>
          </cell>
          <cell r="Z182">
            <v>7753002</v>
          </cell>
          <cell r="AA182">
            <v>2305288</v>
          </cell>
          <cell r="AB182">
            <v>1336943</v>
          </cell>
          <cell r="AC182">
            <v>1011442</v>
          </cell>
          <cell r="AD182">
            <v>667584</v>
          </cell>
          <cell r="AE182">
            <v>762730</v>
          </cell>
          <cell r="AF182">
            <v>163407</v>
          </cell>
          <cell r="AG182">
            <v>640618</v>
          </cell>
          <cell r="AH182">
            <v>332836</v>
          </cell>
          <cell r="AU182">
            <v>20926569</v>
          </cell>
        </row>
        <row r="183">
          <cell r="B183">
            <v>23348</v>
          </cell>
          <cell r="C183">
            <v>7408</v>
          </cell>
          <cell r="D183">
            <v>4831</v>
          </cell>
          <cell r="E183">
            <v>2332</v>
          </cell>
          <cell r="F183">
            <v>2468</v>
          </cell>
          <cell r="G183">
            <v>1022</v>
          </cell>
          <cell r="H183">
            <v>916</v>
          </cell>
          <cell r="I183">
            <v>1238</v>
          </cell>
          <cell r="W183">
            <v>57270</v>
          </cell>
          <cell r="Z183">
            <v>6803991</v>
          </cell>
          <cell r="AA183">
            <v>2992741</v>
          </cell>
          <cell r="AB183">
            <v>1377533</v>
          </cell>
          <cell r="AC183">
            <v>742497</v>
          </cell>
          <cell r="AD183">
            <v>785810</v>
          </cell>
          <cell r="AE183">
            <v>279074</v>
          </cell>
          <cell r="AF183">
            <v>199832</v>
          </cell>
          <cell r="AG183">
            <v>811986</v>
          </cell>
          <cell r="AH183">
            <v>176000</v>
          </cell>
          <cell r="AU183">
            <v>18701201</v>
          </cell>
        </row>
        <row r="184">
          <cell r="B184">
            <v>19323</v>
          </cell>
          <cell r="C184">
            <v>6712</v>
          </cell>
          <cell r="D184">
            <v>4741</v>
          </cell>
          <cell r="E184">
            <v>2758</v>
          </cell>
          <cell r="F184">
            <v>1601</v>
          </cell>
          <cell r="G184">
            <v>866</v>
          </cell>
          <cell r="H184">
            <v>554</v>
          </cell>
          <cell r="I184">
            <v>1134</v>
          </cell>
          <cell r="W184">
            <v>54391</v>
          </cell>
          <cell r="Z184">
            <v>4796812</v>
          </cell>
          <cell r="AA184">
            <v>2384191</v>
          </cell>
          <cell r="AB184">
            <v>1330327</v>
          </cell>
          <cell r="AC184">
            <v>888591</v>
          </cell>
          <cell r="AD184">
            <v>577577</v>
          </cell>
          <cell r="AE184">
            <v>236465</v>
          </cell>
          <cell r="AF184">
            <v>142986</v>
          </cell>
          <cell r="AG184">
            <v>421458</v>
          </cell>
          <cell r="AH184">
            <v>219401</v>
          </cell>
          <cell r="AU184">
            <v>15630043</v>
          </cell>
        </row>
        <row r="185">
          <cell r="B185">
            <v>23234</v>
          </cell>
          <cell r="C185">
            <v>7517</v>
          </cell>
          <cell r="D185">
            <v>5660</v>
          </cell>
          <cell r="E185">
            <v>2968</v>
          </cell>
          <cell r="F185">
            <v>2597</v>
          </cell>
          <cell r="G185">
            <v>1478</v>
          </cell>
          <cell r="H185">
            <v>848</v>
          </cell>
          <cell r="I185">
            <v>488</v>
          </cell>
          <cell r="W185">
            <v>62311</v>
          </cell>
          <cell r="Z185">
            <v>5508500</v>
          </cell>
          <cell r="AA185">
            <v>2580868</v>
          </cell>
          <cell r="AB185">
            <v>1426174</v>
          </cell>
          <cell r="AC185">
            <v>931710</v>
          </cell>
          <cell r="AD185">
            <v>885640</v>
          </cell>
          <cell r="AE185">
            <v>293429</v>
          </cell>
          <cell r="AF185">
            <v>168781</v>
          </cell>
          <cell r="AG185">
            <v>277775</v>
          </cell>
          <cell r="AH185">
            <v>367998</v>
          </cell>
          <cell r="AU185">
            <v>16877378</v>
          </cell>
        </row>
        <row r="186">
          <cell r="B186">
            <v>20952</v>
          </cell>
          <cell r="C186">
            <v>8762</v>
          </cell>
          <cell r="D186">
            <v>5183</v>
          </cell>
          <cell r="E186">
            <v>4980</v>
          </cell>
          <cell r="F186">
            <v>2625</v>
          </cell>
          <cell r="G186">
            <v>1790</v>
          </cell>
          <cell r="H186">
            <v>742</v>
          </cell>
          <cell r="I186">
            <v>1232</v>
          </cell>
          <cell r="W186">
            <v>61387</v>
          </cell>
          <cell r="Z186">
            <v>4555558</v>
          </cell>
          <cell r="AA186">
            <v>2986626</v>
          </cell>
          <cell r="AB186">
            <v>1452916</v>
          </cell>
          <cell r="AC186">
            <v>1459449</v>
          </cell>
          <cell r="AD186">
            <v>764300</v>
          </cell>
          <cell r="AE186">
            <v>446949</v>
          </cell>
          <cell r="AF186">
            <v>172673</v>
          </cell>
          <cell r="AG186">
            <v>979605</v>
          </cell>
          <cell r="AH186">
            <v>345794</v>
          </cell>
          <cell r="AU186">
            <v>17090485</v>
          </cell>
        </row>
        <row r="187">
          <cell r="B187">
            <v>21269</v>
          </cell>
          <cell r="C187">
            <v>8070</v>
          </cell>
          <cell r="D187">
            <v>5586</v>
          </cell>
          <cell r="E187">
            <v>4270</v>
          </cell>
          <cell r="F187">
            <v>1554</v>
          </cell>
          <cell r="G187">
            <v>2315</v>
          </cell>
          <cell r="H187">
            <v>2034</v>
          </cell>
          <cell r="I187">
            <v>2411</v>
          </cell>
          <cell r="W187">
            <v>65682</v>
          </cell>
          <cell r="Z187">
            <v>4549688</v>
          </cell>
          <cell r="AA187">
            <v>2740493</v>
          </cell>
          <cell r="AB187">
            <v>1421143</v>
          </cell>
          <cell r="AC187">
            <v>1279417</v>
          </cell>
          <cell r="AD187">
            <v>518314</v>
          </cell>
          <cell r="AE187">
            <v>450143</v>
          </cell>
          <cell r="AF187">
            <v>435223</v>
          </cell>
          <cell r="AG187">
            <v>1189814</v>
          </cell>
          <cell r="AH187">
            <v>177391</v>
          </cell>
          <cell r="AU187">
            <v>17385265</v>
          </cell>
        </row>
        <row r="188">
          <cell r="B188">
            <v>23512</v>
          </cell>
          <cell r="C188">
            <v>9906</v>
          </cell>
          <cell r="D188">
            <v>5187</v>
          </cell>
          <cell r="E188">
            <v>5209</v>
          </cell>
          <cell r="F188">
            <v>2466</v>
          </cell>
          <cell r="G188">
            <v>1784</v>
          </cell>
          <cell r="H188">
            <v>1018</v>
          </cell>
          <cell r="I188">
            <v>2362</v>
          </cell>
          <cell r="W188">
            <v>69183</v>
          </cell>
          <cell r="Z188">
            <v>5270756</v>
          </cell>
          <cell r="AA188">
            <v>3480205</v>
          </cell>
          <cell r="AB188">
            <v>1276714</v>
          </cell>
          <cell r="AC188">
            <v>1615673</v>
          </cell>
          <cell r="AD188">
            <v>770588</v>
          </cell>
          <cell r="AE188">
            <v>324619</v>
          </cell>
          <cell r="AF188">
            <v>266548</v>
          </cell>
          <cell r="AG188">
            <v>1313604</v>
          </cell>
          <cell r="AH188">
            <v>313599</v>
          </cell>
          <cell r="AU188">
            <v>19779117</v>
          </cell>
        </row>
        <row r="189">
          <cell r="B189">
            <v>23283</v>
          </cell>
          <cell r="C189">
            <v>8277</v>
          </cell>
          <cell r="D189">
            <v>6348</v>
          </cell>
          <cell r="E189">
            <v>5830</v>
          </cell>
          <cell r="F189">
            <v>2301</v>
          </cell>
          <cell r="G189">
            <v>1974</v>
          </cell>
          <cell r="H189">
            <v>4127</v>
          </cell>
          <cell r="I189">
            <v>2458</v>
          </cell>
          <cell r="W189">
            <v>72269</v>
          </cell>
          <cell r="Z189">
            <v>4976819</v>
          </cell>
          <cell r="AA189">
            <v>2811763</v>
          </cell>
          <cell r="AB189">
            <v>1603023</v>
          </cell>
          <cell r="AC189">
            <v>1856060</v>
          </cell>
          <cell r="AD189">
            <v>629721</v>
          </cell>
          <cell r="AE189">
            <v>406894</v>
          </cell>
          <cell r="AF189">
            <v>1148990</v>
          </cell>
          <cell r="AG189">
            <v>1612731</v>
          </cell>
          <cell r="AH189">
            <v>189906</v>
          </cell>
          <cell r="AU189">
            <v>20389433</v>
          </cell>
        </row>
        <row r="190">
          <cell r="B190">
            <v>22919</v>
          </cell>
          <cell r="C190">
            <v>8508</v>
          </cell>
          <cell r="D190">
            <v>6392</v>
          </cell>
          <cell r="E190">
            <v>5472</v>
          </cell>
          <cell r="F190">
            <v>2238</v>
          </cell>
          <cell r="G190">
            <v>2054</v>
          </cell>
          <cell r="H190">
            <v>3955</v>
          </cell>
          <cell r="I190">
            <v>1863</v>
          </cell>
          <cell r="W190">
            <v>77321</v>
          </cell>
          <cell r="Z190">
            <v>5374475</v>
          </cell>
          <cell r="AA190">
            <v>2796257</v>
          </cell>
          <cell r="AB190">
            <v>1587118</v>
          </cell>
          <cell r="AC190">
            <v>1671437</v>
          </cell>
          <cell r="AD190">
            <v>598815</v>
          </cell>
          <cell r="AE190">
            <v>451841</v>
          </cell>
          <cell r="AF190">
            <v>1124510</v>
          </cell>
          <cell r="AG190">
            <v>872735</v>
          </cell>
          <cell r="AH190">
            <v>437931</v>
          </cell>
          <cell r="AU190">
            <v>21976936</v>
          </cell>
        </row>
        <row r="191">
          <cell r="B191">
            <v>21063</v>
          </cell>
          <cell r="C191">
            <v>9801</v>
          </cell>
          <cell r="D191">
            <v>4891</v>
          </cell>
          <cell r="E191">
            <v>6758</v>
          </cell>
          <cell r="F191">
            <v>3110</v>
          </cell>
          <cell r="G191">
            <v>1595</v>
          </cell>
          <cell r="H191">
            <v>1046</v>
          </cell>
          <cell r="I191">
            <v>1977</v>
          </cell>
          <cell r="W191">
            <v>75518</v>
          </cell>
          <cell r="Z191">
            <v>4876947</v>
          </cell>
          <cell r="AA191">
            <v>3119052</v>
          </cell>
          <cell r="AB191">
            <v>1197801</v>
          </cell>
          <cell r="AC191">
            <v>1899898</v>
          </cell>
          <cell r="AD191">
            <v>920748</v>
          </cell>
          <cell r="AE191">
            <v>378985</v>
          </cell>
          <cell r="AF191">
            <v>232680</v>
          </cell>
          <cell r="AG191">
            <v>908385</v>
          </cell>
          <cell r="AH191">
            <v>429326</v>
          </cell>
          <cell r="AU191">
            <v>20780795</v>
          </cell>
        </row>
        <row r="192">
          <cell r="B192">
            <v>25137</v>
          </cell>
          <cell r="C192">
            <v>9317</v>
          </cell>
          <cell r="D192">
            <v>8298</v>
          </cell>
          <cell r="E192">
            <v>5659</v>
          </cell>
          <cell r="F192">
            <v>4289</v>
          </cell>
          <cell r="G192">
            <v>1462</v>
          </cell>
          <cell r="H192">
            <v>1265</v>
          </cell>
          <cell r="I192">
            <v>1377</v>
          </cell>
          <cell r="W192">
            <v>78336</v>
          </cell>
          <cell r="Z192">
            <v>5884027</v>
          </cell>
          <cell r="AA192">
            <v>2683412</v>
          </cell>
          <cell r="AB192">
            <v>1953913</v>
          </cell>
          <cell r="AC192">
            <v>1659607</v>
          </cell>
          <cell r="AD192">
            <v>1024770</v>
          </cell>
          <cell r="AE192">
            <v>364474</v>
          </cell>
          <cell r="AF192">
            <v>320035</v>
          </cell>
          <cell r="AG192">
            <v>832457</v>
          </cell>
          <cell r="AH192">
            <v>197149</v>
          </cell>
          <cell r="AU192">
            <v>20730308</v>
          </cell>
        </row>
        <row r="193">
          <cell r="B193">
            <v>21115</v>
          </cell>
          <cell r="C193">
            <v>8045</v>
          </cell>
          <cell r="D193">
            <v>5154</v>
          </cell>
          <cell r="E193">
            <v>4876</v>
          </cell>
          <cell r="F193">
            <v>2034</v>
          </cell>
          <cell r="G193">
            <v>2879</v>
          </cell>
          <cell r="H193">
            <v>2025</v>
          </cell>
          <cell r="I193">
            <v>1637</v>
          </cell>
          <cell r="W193">
            <v>64166</v>
          </cell>
          <cell r="Z193">
            <v>4702706</v>
          </cell>
          <cell r="AA193">
            <v>2704300</v>
          </cell>
          <cell r="AB193">
            <v>1351114</v>
          </cell>
          <cell r="AC193">
            <v>1233084</v>
          </cell>
          <cell r="AD193">
            <v>543526</v>
          </cell>
          <cell r="AE193">
            <v>638795</v>
          </cell>
          <cell r="AF193">
            <v>610727</v>
          </cell>
          <cell r="AG193">
            <v>730427</v>
          </cell>
          <cell r="AH193">
            <v>234544</v>
          </cell>
          <cell r="AU193">
            <v>17087735</v>
          </cell>
        </row>
        <row r="194">
          <cell r="B194">
            <v>24685</v>
          </cell>
          <cell r="C194">
            <v>7913</v>
          </cell>
          <cell r="D194">
            <v>6120</v>
          </cell>
          <cell r="E194">
            <v>3943</v>
          </cell>
          <cell r="F194">
            <v>1543</v>
          </cell>
          <cell r="G194">
            <v>2795</v>
          </cell>
          <cell r="H194">
            <v>1558</v>
          </cell>
          <cell r="I194">
            <v>2076</v>
          </cell>
          <cell r="W194">
            <v>68092</v>
          </cell>
          <cell r="Z194">
            <v>5140413</v>
          </cell>
          <cell r="AA194">
            <v>2660048</v>
          </cell>
          <cell r="AB194">
            <v>1453053</v>
          </cell>
          <cell r="AC194">
            <v>1064848</v>
          </cell>
          <cell r="AD194">
            <v>450286</v>
          </cell>
          <cell r="AE194">
            <v>614802</v>
          </cell>
          <cell r="AF194">
            <v>371724</v>
          </cell>
          <cell r="AG194">
            <v>1237793</v>
          </cell>
          <cell r="AH194">
            <v>248397</v>
          </cell>
          <cell r="AU194">
            <v>18010217</v>
          </cell>
        </row>
        <row r="195">
          <cell r="B195">
            <v>18477</v>
          </cell>
          <cell r="C195">
            <v>7234</v>
          </cell>
          <cell r="D195">
            <v>3814</v>
          </cell>
          <cell r="E195">
            <v>3795</v>
          </cell>
          <cell r="F195">
            <v>3448</v>
          </cell>
          <cell r="G195">
            <v>1575</v>
          </cell>
          <cell r="H195">
            <v>740</v>
          </cell>
          <cell r="I195">
            <v>1212</v>
          </cell>
          <cell r="J195">
            <v>948</v>
          </cell>
          <cell r="W195">
            <v>55493</v>
          </cell>
          <cell r="Z195">
            <v>3981596</v>
          </cell>
          <cell r="AA195">
            <v>2221315</v>
          </cell>
          <cell r="AB195">
            <v>906211</v>
          </cell>
          <cell r="AC195">
            <v>996394</v>
          </cell>
          <cell r="AD195">
            <v>969191</v>
          </cell>
          <cell r="AE195">
            <v>308725</v>
          </cell>
          <cell r="AF195">
            <v>164398</v>
          </cell>
          <cell r="AH195">
            <v>180962</v>
          </cell>
          <cell r="AU195">
            <v>14851965</v>
          </cell>
        </row>
        <row r="196">
          <cell r="B196">
            <v>20403</v>
          </cell>
          <cell r="C196">
            <v>6692</v>
          </cell>
          <cell r="D196">
            <v>4090</v>
          </cell>
          <cell r="E196">
            <v>2910</v>
          </cell>
          <cell r="F196">
            <v>2202</v>
          </cell>
          <cell r="G196">
            <v>1330</v>
          </cell>
          <cell r="H196">
            <v>827</v>
          </cell>
          <cell r="I196">
            <v>884</v>
          </cell>
          <cell r="J196">
            <v>1094</v>
          </cell>
          <cell r="W196">
            <v>54725</v>
          </cell>
          <cell r="Z196">
            <v>4975641</v>
          </cell>
          <cell r="AA196">
            <v>2264381</v>
          </cell>
          <cell r="AB196">
            <v>1018249</v>
          </cell>
          <cell r="AC196">
            <v>889104</v>
          </cell>
          <cell r="AD196">
            <v>649760</v>
          </cell>
          <cell r="AE196">
            <v>290147</v>
          </cell>
          <cell r="AF196">
            <v>156504</v>
          </cell>
          <cell r="AH196">
            <v>246083</v>
          </cell>
          <cell r="AU196">
            <v>14751696</v>
          </cell>
        </row>
        <row r="197">
          <cell r="B197">
            <v>22608</v>
          </cell>
          <cell r="C197">
            <v>9255</v>
          </cell>
          <cell r="D197">
            <v>4636</v>
          </cell>
          <cell r="E197">
            <v>4424</v>
          </cell>
          <cell r="F197">
            <v>1779</v>
          </cell>
          <cell r="G197">
            <v>2255</v>
          </cell>
          <cell r="H197">
            <v>1163</v>
          </cell>
          <cell r="I197">
            <v>2089</v>
          </cell>
          <cell r="J197">
            <v>2298</v>
          </cell>
          <cell r="W197">
            <v>67675</v>
          </cell>
          <cell r="Z197">
            <v>4836878</v>
          </cell>
          <cell r="AA197">
            <v>3144839</v>
          </cell>
          <cell r="AB197">
            <v>1087281</v>
          </cell>
          <cell r="AC197">
            <v>1300532</v>
          </cell>
          <cell r="AD197">
            <v>505259</v>
          </cell>
          <cell r="AE197">
            <v>490911</v>
          </cell>
          <cell r="AF197">
            <v>257834</v>
          </cell>
          <cell r="AH197">
            <v>351339</v>
          </cell>
          <cell r="AU197">
            <v>18584659</v>
          </cell>
        </row>
        <row r="198">
          <cell r="B198">
            <v>19617</v>
          </cell>
          <cell r="C198">
            <v>9401</v>
          </cell>
          <cell r="D198">
            <v>5049</v>
          </cell>
          <cell r="E198">
            <v>4948</v>
          </cell>
          <cell r="F198">
            <v>2639</v>
          </cell>
          <cell r="G198">
            <v>1594</v>
          </cell>
          <cell r="H198">
            <v>1160</v>
          </cell>
          <cell r="I198">
            <v>1550</v>
          </cell>
          <cell r="J198">
            <v>997</v>
          </cell>
          <cell r="W198">
            <v>65109</v>
          </cell>
          <cell r="Z198">
            <v>4336734</v>
          </cell>
          <cell r="AA198">
            <v>3177649</v>
          </cell>
          <cell r="AB198">
            <v>1240094</v>
          </cell>
          <cell r="AC198">
            <v>1391808</v>
          </cell>
          <cell r="AD198">
            <v>746351</v>
          </cell>
          <cell r="AE198">
            <v>390961</v>
          </cell>
          <cell r="AF198">
            <v>373476</v>
          </cell>
          <cell r="AH198">
            <v>185531</v>
          </cell>
          <cell r="AU198">
            <v>19067951</v>
          </cell>
        </row>
        <row r="199">
          <cell r="B199">
            <v>22891</v>
          </cell>
          <cell r="C199">
            <v>8066</v>
          </cell>
          <cell r="D199">
            <v>5534</v>
          </cell>
          <cell r="E199">
            <v>5041</v>
          </cell>
          <cell r="F199">
            <v>1236</v>
          </cell>
          <cell r="G199">
            <v>1332</v>
          </cell>
          <cell r="H199">
            <v>897</v>
          </cell>
          <cell r="I199">
            <v>1205</v>
          </cell>
          <cell r="J199">
            <v>927</v>
          </cell>
          <cell r="W199">
            <v>63377</v>
          </cell>
          <cell r="Z199">
            <v>4978098</v>
          </cell>
          <cell r="AA199">
            <v>2607530</v>
          </cell>
          <cell r="AB199">
            <v>1339963</v>
          </cell>
          <cell r="AC199">
            <v>1292264</v>
          </cell>
          <cell r="AD199">
            <v>323829</v>
          </cell>
          <cell r="AE199">
            <v>342611</v>
          </cell>
          <cell r="AF199">
            <v>175085</v>
          </cell>
          <cell r="AH199">
            <v>161849</v>
          </cell>
          <cell r="AU199">
            <v>18068723</v>
          </cell>
        </row>
        <row r="200">
          <cell r="B200">
            <v>20202</v>
          </cell>
          <cell r="C200">
            <v>6865</v>
          </cell>
          <cell r="D200">
            <v>5557</v>
          </cell>
          <cell r="E200">
            <v>5446</v>
          </cell>
          <cell r="F200">
            <v>1301</v>
          </cell>
          <cell r="G200">
            <v>1560</v>
          </cell>
          <cell r="H200">
            <v>1241</v>
          </cell>
          <cell r="I200">
            <v>1550</v>
          </cell>
          <cell r="J200">
            <v>1179</v>
          </cell>
          <cell r="W200">
            <v>60618</v>
          </cell>
          <cell r="Z200">
            <v>4132884</v>
          </cell>
          <cell r="AA200">
            <v>2403996</v>
          </cell>
          <cell r="AB200">
            <v>1327932</v>
          </cell>
          <cell r="AC200">
            <v>1624468</v>
          </cell>
          <cell r="AD200">
            <v>353183</v>
          </cell>
          <cell r="AE200">
            <v>205815</v>
          </cell>
          <cell r="AF200">
            <v>334126</v>
          </cell>
          <cell r="AH200">
            <v>227716</v>
          </cell>
          <cell r="AU200">
            <v>15910355</v>
          </cell>
        </row>
        <row r="201">
          <cell r="B201">
            <v>23623</v>
          </cell>
          <cell r="C201">
            <v>9482</v>
          </cell>
          <cell r="D201">
            <v>6556</v>
          </cell>
          <cell r="E201">
            <v>4458</v>
          </cell>
          <cell r="F201">
            <v>2179</v>
          </cell>
          <cell r="G201">
            <v>1716</v>
          </cell>
          <cell r="H201">
            <v>2204</v>
          </cell>
          <cell r="I201">
            <v>2012</v>
          </cell>
          <cell r="J201">
            <v>1420</v>
          </cell>
          <cell r="W201">
            <v>72730</v>
          </cell>
          <cell r="Z201">
            <v>4977105</v>
          </cell>
          <cell r="AA201">
            <v>3029495</v>
          </cell>
          <cell r="AB201">
            <v>2510494</v>
          </cell>
          <cell r="AC201">
            <v>1269499</v>
          </cell>
          <cell r="AD201">
            <v>590639</v>
          </cell>
          <cell r="AE201">
            <v>355229</v>
          </cell>
          <cell r="AF201">
            <v>613461</v>
          </cell>
          <cell r="AH201">
            <v>262148</v>
          </cell>
          <cell r="AU201">
            <v>22221066</v>
          </cell>
        </row>
        <row r="202">
          <cell r="B202">
            <v>21590</v>
          </cell>
          <cell r="C202">
            <v>8559</v>
          </cell>
          <cell r="D202">
            <v>7456</v>
          </cell>
          <cell r="E202">
            <v>6705</v>
          </cell>
          <cell r="F202">
            <v>1865</v>
          </cell>
          <cell r="G202">
            <v>3101</v>
          </cell>
          <cell r="H202">
            <v>2281</v>
          </cell>
          <cell r="I202">
            <v>822</v>
          </cell>
          <cell r="J202">
            <v>1954</v>
          </cell>
          <cell r="W202">
            <v>80930</v>
          </cell>
          <cell r="Z202">
            <v>4568944</v>
          </cell>
          <cell r="AA202">
            <v>2642592</v>
          </cell>
          <cell r="AB202">
            <v>2939680</v>
          </cell>
          <cell r="AC202">
            <v>1772320</v>
          </cell>
          <cell r="AD202">
            <v>450071</v>
          </cell>
          <cell r="AE202">
            <v>554189</v>
          </cell>
          <cell r="AF202">
            <v>585653</v>
          </cell>
          <cell r="AH202">
            <v>353120</v>
          </cell>
          <cell r="AU202">
            <v>29031843</v>
          </cell>
        </row>
        <row r="203">
          <cell r="B203">
            <v>21977</v>
          </cell>
          <cell r="C203">
            <v>9811</v>
          </cell>
          <cell r="D203">
            <v>5338</v>
          </cell>
          <cell r="E203">
            <v>4932</v>
          </cell>
          <cell r="F203">
            <v>2693</v>
          </cell>
          <cell r="G203">
            <v>2284</v>
          </cell>
          <cell r="H203">
            <v>6084</v>
          </cell>
          <cell r="I203">
            <v>1870</v>
          </cell>
          <cell r="J203">
            <v>1744</v>
          </cell>
          <cell r="W203">
            <v>80704</v>
          </cell>
          <cell r="Z203">
            <v>4892249</v>
          </cell>
          <cell r="AA203">
            <v>3197125</v>
          </cell>
          <cell r="AB203">
            <v>1936928</v>
          </cell>
          <cell r="AC203">
            <v>1461965</v>
          </cell>
          <cell r="AD203">
            <v>736463</v>
          </cell>
          <cell r="AE203">
            <v>447015</v>
          </cell>
          <cell r="AF203">
            <v>1924654</v>
          </cell>
          <cell r="AH203">
            <v>351699</v>
          </cell>
          <cell r="AU203">
            <v>38590453</v>
          </cell>
        </row>
        <row r="204">
          <cell r="B204">
            <v>20969</v>
          </cell>
          <cell r="C204">
            <v>9798</v>
          </cell>
          <cell r="D204">
            <v>7719</v>
          </cell>
          <cell r="E204">
            <v>4509</v>
          </cell>
          <cell r="F204">
            <v>3598</v>
          </cell>
          <cell r="G204">
            <v>2199</v>
          </cell>
          <cell r="H204">
            <v>2237</v>
          </cell>
          <cell r="I204">
            <v>1782</v>
          </cell>
          <cell r="J204">
            <v>957</v>
          </cell>
          <cell r="W204">
            <v>76791</v>
          </cell>
          <cell r="Z204">
            <v>5343571</v>
          </cell>
          <cell r="AA204">
            <v>3077750</v>
          </cell>
          <cell r="AB204">
            <v>2691365</v>
          </cell>
          <cell r="AC204">
            <v>1419384</v>
          </cell>
          <cell r="AD204">
            <v>921735</v>
          </cell>
          <cell r="AE204">
            <v>401481</v>
          </cell>
          <cell r="AF204">
            <v>605427</v>
          </cell>
          <cell r="AH204">
            <v>188015</v>
          </cell>
          <cell r="AU204">
            <v>33069743</v>
          </cell>
        </row>
        <row r="205">
          <cell r="B205">
            <v>26139</v>
          </cell>
          <cell r="C205">
            <v>9637</v>
          </cell>
          <cell r="D205">
            <v>4368</v>
          </cell>
          <cell r="E205">
            <v>4419</v>
          </cell>
          <cell r="F205">
            <v>3054</v>
          </cell>
          <cell r="G205">
            <v>1852</v>
          </cell>
          <cell r="H205">
            <v>979</v>
          </cell>
          <cell r="I205">
            <v>2164</v>
          </cell>
          <cell r="J205">
            <v>1946</v>
          </cell>
          <cell r="W205">
            <v>72274</v>
          </cell>
          <cell r="Z205">
            <v>7112418</v>
          </cell>
          <cell r="AA205">
            <v>3313594</v>
          </cell>
          <cell r="AB205">
            <v>2110882</v>
          </cell>
          <cell r="AC205">
            <v>1412538</v>
          </cell>
          <cell r="AD205">
            <v>805952</v>
          </cell>
          <cell r="AE205">
            <v>351651</v>
          </cell>
          <cell r="AF205">
            <v>242524</v>
          </cell>
          <cell r="AH205">
            <v>483350</v>
          </cell>
          <cell r="AU205">
            <v>24636501</v>
          </cell>
        </row>
        <row r="206">
          <cell r="B206">
            <v>21859</v>
          </cell>
          <cell r="C206">
            <v>12026</v>
          </cell>
          <cell r="D206">
            <v>6890</v>
          </cell>
          <cell r="E206">
            <v>5292</v>
          </cell>
          <cell r="F206">
            <v>2809</v>
          </cell>
          <cell r="G206">
            <v>3292</v>
          </cell>
          <cell r="H206">
            <v>941</v>
          </cell>
          <cell r="I206">
            <v>1071</v>
          </cell>
          <cell r="J206">
            <v>1154</v>
          </cell>
          <cell r="W206">
            <v>73834</v>
          </cell>
          <cell r="Z206">
            <v>7127926</v>
          </cell>
          <cell r="AA206">
            <v>4292912</v>
          </cell>
          <cell r="AB206">
            <v>4332025</v>
          </cell>
          <cell r="AC206">
            <v>1452028</v>
          </cell>
          <cell r="AD206">
            <v>771736</v>
          </cell>
          <cell r="AE206">
            <v>621489</v>
          </cell>
          <cell r="AF206">
            <v>192298</v>
          </cell>
          <cell r="AH206">
            <v>200351</v>
          </cell>
          <cell r="AU206">
            <v>25540050</v>
          </cell>
        </row>
        <row r="207">
          <cell r="B207">
            <v>15620</v>
          </cell>
          <cell r="C207">
            <v>9194</v>
          </cell>
          <cell r="D207">
            <v>4765</v>
          </cell>
          <cell r="E207">
            <v>2168</v>
          </cell>
          <cell r="F207">
            <v>1909</v>
          </cell>
          <cell r="G207">
            <v>1471</v>
          </cell>
          <cell r="H207">
            <v>475</v>
          </cell>
          <cell r="I207">
            <v>1011</v>
          </cell>
          <cell r="J207">
            <v>645</v>
          </cell>
          <cell r="W207">
            <v>51261</v>
          </cell>
          <cell r="Z207">
            <v>6761613</v>
          </cell>
          <cell r="AA207">
            <v>3231382</v>
          </cell>
          <cell r="AB207">
            <v>3331458</v>
          </cell>
          <cell r="AC207">
            <v>628459</v>
          </cell>
          <cell r="AD207">
            <v>548330</v>
          </cell>
          <cell r="AE207">
            <v>339854</v>
          </cell>
          <cell r="AF207">
            <v>128743</v>
          </cell>
          <cell r="AG207">
            <v>939507</v>
          </cell>
          <cell r="AH207">
            <v>133074</v>
          </cell>
          <cell r="AU207">
            <v>22008879</v>
          </cell>
        </row>
        <row r="208">
          <cell r="B208">
            <v>19981</v>
          </cell>
          <cell r="C208">
            <v>9123</v>
          </cell>
          <cell r="D208">
            <v>4826</v>
          </cell>
          <cell r="E208">
            <v>3191</v>
          </cell>
          <cell r="F208">
            <v>1776</v>
          </cell>
          <cell r="G208">
            <v>980</v>
          </cell>
          <cell r="H208">
            <v>950</v>
          </cell>
          <cell r="I208">
            <v>718</v>
          </cell>
          <cell r="J208">
            <v>870</v>
          </cell>
          <cell r="W208">
            <v>56786</v>
          </cell>
          <cell r="Z208">
            <v>7194077</v>
          </cell>
          <cell r="AA208">
            <v>3130644</v>
          </cell>
          <cell r="AB208">
            <v>2883660</v>
          </cell>
          <cell r="AC208">
            <v>912123</v>
          </cell>
          <cell r="AD208">
            <v>483655</v>
          </cell>
          <cell r="AE208">
            <v>186218</v>
          </cell>
          <cell r="AF208">
            <v>255123</v>
          </cell>
          <cell r="AG208">
            <v>398372</v>
          </cell>
          <cell r="AH208">
            <v>171279</v>
          </cell>
          <cell r="AU208">
            <v>21361804</v>
          </cell>
        </row>
        <row r="209">
          <cell r="B209">
            <v>21623</v>
          </cell>
          <cell r="C209">
            <v>10531</v>
          </cell>
          <cell r="D209">
            <v>6450</v>
          </cell>
          <cell r="E209">
            <v>3514</v>
          </cell>
          <cell r="F209">
            <v>2317</v>
          </cell>
          <cell r="G209">
            <v>1460</v>
          </cell>
          <cell r="H209">
            <v>1220</v>
          </cell>
          <cell r="I209">
            <v>856</v>
          </cell>
          <cell r="J209">
            <v>902</v>
          </cell>
          <cell r="W209">
            <v>67540</v>
          </cell>
          <cell r="Z209">
            <v>5166047</v>
          </cell>
          <cell r="AA209">
            <v>3531829</v>
          </cell>
          <cell r="AB209">
            <v>2742514</v>
          </cell>
          <cell r="AC209">
            <v>1055687</v>
          </cell>
          <cell r="AD209">
            <v>687170</v>
          </cell>
          <cell r="AE209">
            <v>316484</v>
          </cell>
          <cell r="AF209">
            <v>296099</v>
          </cell>
          <cell r="AG209">
            <v>582667</v>
          </cell>
          <cell r="AH209">
            <v>155181</v>
          </cell>
          <cell r="AU209">
            <v>21267618</v>
          </cell>
        </row>
        <row r="210">
          <cell r="B210">
            <v>21896</v>
          </cell>
          <cell r="C210">
            <v>9334</v>
          </cell>
          <cell r="D210">
            <v>6013</v>
          </cell>
          <cell r="E210">
            <v>4675</v>
          </cell>
          <cell r="F210">
            <v>1660</v>
          </cell>
          <cell r="G210">
            <v>1434</v>
          </cell>
          <cell r="H210">
            <v>1727</v>
          </cell>
          <cell r="I210">
            <v>1151</v>
          </cell>
          <cell r="J210">
            <v>814</v>
          </cell>
          <cell r="W210">
            <v>64676</v>
          </cell>
          <cell r="Z210">
            <v>4933275</v>
          </cell>
          <cell r="AA210">
            <v>3197760</v>
          </cell>
          <cell r="AB210">
            <v>2889484</v>
          </cell>
          <cell r="AC210">
            <v>1457498</v>
          </cell>
          <cell r="AD210">
            <v>468781</v>
          </cell>
          <cell r="AE210">
            <v>331948</v>
          </cell>
          <cell r="AF210">
            <v>1096084</v>
          </cell>
          <cell r="AG210">
            <v>1305324</v>
          </cell>
          <cell r="AH210">
            <v>178007</v>
          </cell>
          <cell r="AU210">
            <v>23156429</v>
          </cell>
        </row>
        <row r="211">
          <cell r="B211">
            <v>24584</v>
          </cell>
          <cell r="C211">
            <v>10489</v>
          </cell>
          <cell r="D211">
            <v>6019</v>
          </cell>
          <cell r="E211">
            <v>4175</v>
          </cell>
          <cell r="F211">
            <v>1497</v>
          </cell>
          <cell r="G211">
            <v>2947</v>
          </cell>
          <cell r="H211">
            <v>1932</v>
          </cell>
          <cell r="I211">
            <v>1167</v>
          </cell>
          <cell r="J211">
            <v>1255</v>
          </cell>
          <cell r="W211">
            <v>71125</v>
          </cell>
          <cell r="Z211">
            <v>5196126</v>
          </cell>
          <cell r="AA211">
            <v>3779335</v>
          </cell>
          <cell r="AB211">
            <v>2923970</v>
          </cell>
          <cell r="AC211">
            <v>1347000</v>
          </cell>
          <cell r="AD211">
            <v>464145</v>
          </cell>
          <cell r="AE211">
            <v>518906</v>
          </cell>
          <cell r="AF211">
            <v>549292</v>
          </cell>
          <cell r="AG211">
            <v>1419219</v>
          </cell>
          <cell r="AH211">
            <v>263732</v>
          </cell>
          <cell r="AU211">
            <v>23231123</v>
          </cell>
        </row>
        <row r="212">
          <cell r="B212">
            <v>17296</v>
          </cell>
          <cell r="C212">
            <v>7285</v>
          </cell>
          <cell r="D212">
            <v>4528</v>
          </cell>
          <cell r="E212">
            <v>4125</v>
          </cell>
          <cell r="F212">
            <v>1405</v>
          </cell>
          <cell r="G212">
            <v>1640</v>
          </cell>
          <cell r="H212">
            <v>1715</v>
          </cell>
          <cell r="I212">
            <v>1292</v>
          </cell>
          <cell r="J212">
            <v>1768</v>
          </cell>
          <cell r="W212">
            <v>57100</v>
          </cell>
          <cell r="Z212">
            <v>3937897</v>
          </cell>
          <cell r="AA212">
            <v>2589822</v>
          </cell>
          <cell r="AB212">
            <v>1757933</v>
          </cell>
          <cell r="AC212">
            <v>1158273</v>
          </cell>
          <cell r="AD212">
            <v>364966</v>
          </cell>
          <cell r="AE212">
            <v>298278</v>
          </cell>
          <cell r="AF212">
            <v>487024</v>
          </cell>
          <cell r="AG212">
            <v>1121057</v>
          </cell>
          <cell r="AH212">
            <v>301974</v>
          </cell>
          <cell r="AU212">
            <v>17962549</v>
          </cell>
        </row>
        <row r="213">
          <cell r="B213">
            <v>23147</v>
          </cell>
          <cell r="C213">
            <v>7923</v>
          </cell>
          <cell r="D213">
            <v>5755</v>
          </cell>
          <cell r="E213">
            <v>5361</v>
          </cell>
          <cell r="F213">
            <v>1810</v>
          </cell>
          <cell r="G213">
            <v>2181</v>
          </cell>
          <cell r="H213">
            <v>3067</v>
          </cell>
          <cell r="I213">
            <v>1444</v>
          </cell>
          <cell r="J213">
            <v>950</v>
          </cell>
          <cell r="W213">
            <v>73736</v>
          </cell>
          <cell r="Z213">
            <v>5167581</v>
          </cell>
          <cell r="AA213">
            <v>3115917</v>
          </cell>
          <cell r="AB213">
            <v>2520632</v>
          </cell>
          <cell r="AC213">
            <v>1778542</v>
          </cell>
          <cell r="AD213">
            <v>528255</v>
          </cell>
          <cell r="AE213">
            <v>397491</v>
          </cell>
          <cell r="AF213">
            <v>2243315</v>
          </cell>
          <cell r="AG213">
            <v>1152074</v>
          </cell>
          <cell r="AH213">
            <v>190814</v>
          </cell>
          <cell r="AU213">
            <v>27066431</v>
          </cell>
        </row>
        <row r="214">
          <cell r="B214">
            <v>19620</v>
          </cell>
          <cell r="C214">
            <v>8941</v>
          </cell>
          <cell r="D214">
            <v>6841</v>
          </cell>
          <cell r="E214">
            <v>5840</v>
          </cell>
          <cell r="F214">
            <v>2012</v>
          </cell>
          <cell r="G214">
            <v>2044</v>
          </cell>
          <cell r="H214">
            <v>4179</v>
          </cell>
          <cell r="I214">
            <v>790</v>
          </cell>
          <cell r="J214">
            <v>1426</v>
          </cell>
          <cell r="W214">
            <v>75550</v>
          </cell>
          <cell r="Z214">
            <v>4215788</v>
          </cell>
          <cell r="AA214">
            <v>3429753</v>
          </cell>
          <cell r="AB214">
            <v>3372108</v>
          </cell>
          <cell r="AC214">
            <v>1577150</v>
          </cell>
          <cell r="AD214">
            <v>522909</v>
          </cell>
          <cell r="AE214">
            <v>1877556</v>
          </cell>
          <cell r="AF214">
            <v>1249270</v>
          </cell>
          <cell r="AG214">
            <v>422347</v>
          </cell>
          <cell r="AH214">
            <v>290268</v>
          </cell>
          <cell r="AU214">
            <v>27992566</v>
          </cell>
        </row>
        <row r="215">
          <cell r="B215">
            <v>19680</v>
          </cell>
          <cell r="C215">
            <v>10201</v>
          </cell>
          <cell r="D215">
            <v>5838</v>
          </cell>
          <cell r="E215">
            <v>7227</v>
          </cell>
          <cell r="F215">
            <v>2253</v>
          </cell>
          <cell r="G215">
            <v>3829</v>
          </cell>
          <cell r="H215">
            <v>1174</v>
          </cell>
          <cell r="I215">
            <v>1477</v>
          </cell>
          <cell r="J215">
            <v>1077</v>
          </cell>
          <cell r="W215">
            <v>74226</v>
          </cell>
          <cell r="Z215">
            <v>4665978</v>
          </cell>
          <cell r="AA215">
            <v>3998577</v>
          </cell>
          <cell r="AB215">
            <v>2278502</v>
          </cell>
          <cell r="AC215">
            <v>2316411</v>
          </cell>
          <cell r="AD215">
            <v>634025</v>
          </cell>
          <cell r="AE215">
            <v>2675767</v>
          </cell>
          <cell r="AF215">
            <v>250602</v>
          </cell>
          <cell r="AG215">
            <v>1691369</v>
          </cell>
          <cell r="AH215">
            <v>164801</v>
          </cell>
          <cell r="AU215">
            <v>27970442</v>
          </cell>
        </row>
        <row r="216">
          <cell r="B216">
            <v>16319</v>
          </cell>
          <cell r="C216">
            <v>11881</v>
          </cell>
          <cell r="D216">
            <v>6353</v>
          </cell>
          <cell r="E216">
            <v>6601</v>
          </cell>
          <cell r="F216">
            <v>3223</v>
          </cell>
          <cell r="G216">
            <v>2373</v>
          </cell>
          <cell r="H216">
            <v>1118</v>
          </cell>
          <cell r="I216">
            <v>1078</v>
          </cell>
          <cell r="J216">
            <v>1205</v>
          </cell>
          <cell r="W216">
            <v>68269</v>
          </cell>
          <cell r="Z216">
            <v>4154078</v>
          </cell>
          <cell r="AA216">
            <v>4197946</v>
          </cell>
          <cell r="AB216">
            <v>3172214</v>
          </cell>
          <cell r="AC216">
            <v>1952879</v>
          </cell>
          <cell r="AD216">
            <v>847018</v>
          </cell>
          <cell r="AE216">
            <v>3639325</v>
          </cell>
          <cell r="AF216">
            <v>846213</v>
          </cell>
          <cell r="AG216">
            <v>1073761</v>
          </cell>
          <cell r="AH216">
            <v>246624</v>
          </cell>
          <cell r="AU216">
            <v>29662998</v>
          </cell>
        </row>
        <row r="217">
          <cell r="B217">
            <v>19836</v>
          </cell>
          <cell r="C217">
            <v>8276</v>
          </cell>
          <cell r="D217">
            <v>5007</v>
          </cell>
          <cell r="E217">
            <v>6726</v>
          </cell>
          <cell r="F217">
            <v>2076</v>
          </cell>
          <cell r="G217">
            <v>2157</v>
          </cell>
          <cell r="H217">
            <v>1906</v>
          </cell>
          <cell r="I217">
            <v>1643</v>
          </cell>
          <cell r="J217">
            <v>881</v>
          </cell>
          <cell r="W217">
            <v>63923</v>
          </cell>
          <cell r="Z217">
            <v>6451448</v>
          </cell>
          <cell r="AA217">
            <v>3480612</v>
          </cell>
          <cell r="AB217">
            <v>2339709</v>
          </cell>
          <cell r="AC217">
            <v>2108234</v>
          </cell>
          <cell r="AD217">
            <v>495995</v>
          </cell>
          <cell r="AE217">
            <v>1459872</v>
          </cell>
          <cell r="AF217">
            <v>1308883</v>
          </cell>
          <cell r="AG217">
            <v>1093015</v>
          </cell>
          <cell r="AH217">
            <v>187549</v>
          </cell>
          <cell r="AU217">
            <v>25964249</v>
          </cell>
        </row>
        <row r="218">
          <cell r="B218">
            <v>24725</v>
          </cell>
          <cell r="C218">
            <v>11124</v>
          </cell>
          <cell r="D218">
            <v>5878</v>
          </cell>
          <cell r="E218">
            <v>4206</v>
          </cell>
          <cell r="F218">
            <v>3009</v>
          </cell>
          <cell r="G218">
            <v>2473</v>
          </cell>
          <cell r="H218">
            <v>1342</v>
          </cell>
          <cell r="I218">
            <v>1528</v>
          </cell>
          <cell r="J218">
            <v>911</v>
          </cell>
          <cell r="W218">
            <v>71902</v>
          </cell>
          <cell r="Z218">
            <v>8543677</v>
          </cell>
          <cell r="AA218">
            <v>4626973</v>
          </cell>
          <cell r="AB218">
            <v>4778876</v>
          </cell>
          <cell r="AC218">
            <v>1357977</v>
          </cell>
          <cell r="AD218">
            <v>856292</v>
          </cell>
          <cell r="AE218">
            <v>2556908</v>
          </cell>
          <cell r="AF218">
            <v>1146499</v>
          </cell>
          <cell r="AG218">
            <v>805071</v>
          </cell>
          <cell r="AH218">
            <v>147405</v>
          </cell>
          <cell r="AU218">
            <v>37215589</v>
          </cell>
        </row>
        <row r="219">
          <cell r="B219">
            <v>14127</v>
          </cell>
          <cell r="C219">
            <v>9835</v>
          </cell>
          <cell r="D219">
            <v>3907</v>
          </cell>
          <cell r="E219">
            <v>1939</v>
          </cell>
          <cell r="F219">
            <v>2138</v>
          </cell>
          <cell r="G219">
            <v>2697</v>
          </cell>
          <cell r="H219">
            <v>947</v>
          </cell>
          <cell r="I219">
            <v>606</v>
          </cell>
          <cell r="J219">
            <v>994</v>
          </cell>
          <cell r="W219">
            <v>52991</v>
          </cell>
          <cell r="Z219">
            <v>3423148</v>
          </cell>
          <cell r="AA219">
            <v>3911244</v>
          </cell>
          <cell r="AB219">
            <v>3305294</v>
          </cell>
          <cell r="AC219">
            <v>653777</v>
          </cell>
          <cell r="AD219">
            <v>618651</v>
          </cell>
          <cell r="AE219">
            <v>5518948</v>
          </cell>
          <cell r="AF219">
            <v>1232348</v>
          </cell>
          <cell r="AG219">
            <v>920601</v>
          </cell>
          <cell r="AH219">
            <v>183927</v>
          </cell>
          <cell r="AU219">
            <v>36778512</v>
          </cell>
        </row>
        <row r="220">
          <cell r="B220">
            <v>18685</v>
          </cell>
          <cell r="C220">
            <v>8323</v>
          </cell>
          <cell r="D220">
            <v>5774</v>
          </cell>
          <cell r="E220">
            <v>3898</v>
          </cell>
          <cell r="F220">
            <v>2107</v>
          </cell>
          <cell r="G220">
            <v>1390</v>
          </cell>
          <cell r="H220">
            <v>1650</v>
          </cell>
          <cell r="I220">
            <v>503</v>
          </cell>
          <cell r="J220">
            <v>880</v>
          </cell>
          <cell r="W220">
            <v>61986</v>
          </cell>
          <cell r="Z220">
            <v>4462300</v>
          </cell>
          <cell r="AA220">
            <v>3316465</v>
          </cell>
          <cell r="AB220">
            <v>3492461</v>
          </cell>
          <cell r="AC220">
            <v>1202468</v>
          </cell>
          <cell r="AD220">
            <v>584655</v>
          </cell>
          <cell r="AE220">
            <v>1745538</v>
          </cell>
          <cell r="AF220">
            <v>526841</v>
          </cell>
          <cell r="AG220">
            <v>877605</v>
          </cell>
          <cell r="AH220">
            <v>172695</v>
          </cell>
          <cell r="AU220">
            <v>41341634</v>
          </cell>
        </row>
        <row r="221">
          <cell r="B221">
            <v>20495</v>
          </cell>
          <cell r="C221">
            <v>9367</v>
          </cell>
          <cell r="D221">
            <v>6322</v>
          </cell>
          <cell r="E221">
            <v>2926</v>
          </cell>
          <cell r="F221">
            <v>1870</v>
          </cell>
          <cell r="G221">
            <v>723</v>
          </cell>
          <cell r="H221">
            <v>907</v>
          </cell>
          <cell r="I221">
            <v>519</v>
          </cell>
          <cell r="J221">
            <v>467</v>
          </cell>
          <cell r="W221">
            <v>60932</v>
          </cell>
          <cell r="Z221">
            <v>4657367</v>
          </cell>
          <cell r="AA221">
            <v>4122822</v>
          </cell>
          <cell r="AB221">
            <v>4153976</v>
          </cell>
          <cell r="AC221">
            <v>910252</v>
          </cell>
          <cell r="AD221">
            <v>557756</v>
          </cell>
          <cell r="AE221">
            <v>173701</v>
          </cell>
          <cell r="AF221">
            <v>1092026</v>
          </cell>
          <cell r="AG221">
            <v>789311</v>
          </cell>
          <cell r="AH221">
            <v>100121</v>
          </cell>
          <cell r="AU221">
            <v>36047342</v>
          </cell>
        </row>
        <row r="222">
          <cell r="B222">
            <v>21773</v>
          </cell>
          <cell r="C222">
            <v>8205</v>
          </cell>
          <cell r="D222">
            <v>6197</v>
          </cell>
          <cell r="E222">
            <v>2184</v>
          </cell>
          <cell r="F222">
            <v>2048</v>
          </cell>
          <cell r="G222">
            <v>2111</v>
          </cell>
          <cell r="H222">
            <v>488</v>
          </cell>
          <cell r="I222">
            <v>476</v>
          </cell>
          <cell r="J222">
            <v>792</v>
          </cell>
          <cell r="W222">
            <v>57200</v>
          </cell>
          <cell r="Z222">
            <v>5291577</v>
          </cell>
          <cell r="AA222">
            <v>3368057</v>
          </cell>
          <cell r="AB222">
            <v>4379498</v>
          </cell>
          <cell r="AC222">
            <v>683831</v>
          </cell>
          <cell r="AD222">
            <v>577297</v>
          </cell>
          <cell r="AE222">
            <v>4473646</v>
          </cell>
          <cell r="AF222">
            <v>147225</v>
          </cell>
          <cell r="AG222">
            <v>1211635</v>
          </cell>
          <cell r="AH222">
            <v>336407</v>
          </cell>
          <cell r="AU222">
            <v>26941205</v>
          </cell>
        </row>
        <row r="223">
          <cell r="B223">
            <v>22116</v>
          </cell>
          <cell r="C223">
            <v>12215</v>
          </cell>
          <cell r="D223">
            <v>7069</v>
          </cell>
          <cell r="E223">
            <v>3890</v>
          </cell>
          <cell r="F223">
            <v>2571</v>
          </cell>
          <cell r="G223">
            <v>1632</v>
          </cell>
          <cell r="H223">
            <v>1264</v>
          </cell>
          <cell r="I223">
            <v>1577</v>
          </cell>
          <cell r="J223">
            <v>1193</v>
          </cell>
          <cell r="W223">
            <v>68564</v>
          </cell>
          <cell r="Z223">
            <v>6105495</v>
          </cell>
          <cell r="AA223">
            <v>5283882</v>
          </cell>
          <cell r="AB223">
            <v>5500035</v>
          </cell>
          <cell r="AC223">
            <v>1452891</v>
          </cell>
          <cell r="AD223">
            <v>775096</v>
          </cell>
          <cell r="AE223">
            <v>4043594</v>
          </cell>
          <cell r="AF223">
            <v>404842</v>
          </cell>
          <cell r="AG223">
            <v>2838554</v>
          </cell>
          <cell r="AH223">
            <v>289449</v>
          </cell>
          <cell r="AU223">
            <v>33932234</v>
          </cell>
        </row>
        <row r="224">
          <cell r="B224">
            <v>9772</v>
          </cell>
          <cell r="C224">
            <v>10894</v>
          </cell>
          <cell r="D224">
            <v>3933</v>
          </cell>
          <cell r="E224">
            <v>5664</v>
          </cell>
          <cell r="F224">
            <v>2283</v>
          </cell>
          <cell r="G224">
            <v>1029</v>
          </cell>
          <cell r="H224">
            <v>748</v>
          </cell>
          <cell r="I224">
            <v>1936</v>
          </cell>
          <cell r="J224">
            <v>789</v>
          </cell>
          <cell r="W224">
            <v>44621</v>
          </cell>
          <cell r="Z224">
            <v>2733320</v>
          </cell>
          <cell r="AA224">
            <v>4787619</v>
          </cell>
          <cell r="AB224">
            <v>2636107</v>
          </cell>
          <cell r="AC224">
            <v>2010892</v>
          </cell>
          <cell r="AD224">
            <v>728267</v>
          </cell>
          <cell r="AE224">
            <v>3853998</v>
          </cell>
          <cell r="AF224">
            <v>219255</v>
          </cell>
          <cell r="AG224">
            <v>3098033</v>
          </cell>
          <cell r="AH224">
            <v>168780</v>
          </cell>
          <cell r="AU224">
            <v>25310118</v>
          </cell>
        </row>
        <row r="225">
          <cell r="B225">
            <v>21386</v>
          </cell>
          <cell r="C225">
            <v>10254</v>
          </cell>
          <cell r="D225">
            <v>5270</v>
          </cell>
          <cell r="E225">
            <v>5730</v>
          </cell>
          <cell r="F225">
            <v>2428</v>
          </cell>
          <cell r="G225">
            <v>1457</v>
          </cell>
          <cell r="H225">
            <v>2875</v>
          </cell>
          <cell r="I225">
            <v>1432</v>
          </cell>
          <cell r="J225">
            <v>1592</v>
          </cell>
          <cell r="W225">
            <v>69826</v>
          </cell>
          <cell r="Z225">
            <v>6898987</v>
          </cell>
          <cell r="AA225">
            <v>5113396</v>
          </cell>
          <cell r="AB225">
            <v>2553554</v>
          </cell>
          <cell r="AC225">
            <v>2178027</v>
          </cell>
          <cell r="AD225">
            <v>690652</v>
          </cell>
          <cell r="AE225">
            <v>2353372</v>
          </cell>
          <cell r="AF225">
            <v>936614</v>
          </cell>
          <cell r="AG225">
            <v>1197282</v>
          </cell>
          <cell r="AH225">
            <v>312248</v>
          </cell>
          <cell r="AU225">
            <v>30399588</v>
          </cell>
        </row>
        <row r="226">
          <cell r="B226">
            <v>26614</v>
          </cell>
          <cell r="C226">
            <v>11954</v>
          </cell>
          <cell r="D226">
            <v>7132</v>
          </cell>
          <cell r="E226">
            <v>6601</v>
          </cell>
          <cell r="F226">
            <v>3668</v>
          </cell>
          <cell r="G226">
            <v>2183</v>
          </cell>
          <cell r="H226">
            <v>3089</v>
          </cell>
          <cell r="I226">
            <v>1430</v>
          </cell>
          <cell r="J226">
            <v>955</v>
          </cell>
          <cell r="W226">
            <v>88939</v>
          </cell>
          <cell r="Z226">
            <v>6693566</v>
          </cell>
          <cell r="AA226">
            <v>6859154</v>
          </cell>
          <cell r="AB226">
            <v>5283782</v>
          </cell>
          <cell r="AC226">
            <v>2434403</v>
          </cell>
          <cell r="AD226">
            <v>1008973</v>
          </cell>
          <cell r="AE226">
            <v>3591485</v>
          </cell>
          <cell r="AF226">
            <v>1036465</v>
          </cell>
          <cell r="AG226">
            <v>1127881</v>
          </cell>
          <cell r="AH226">
            <v>195593</v>
          </cell>
          <cell r="AU226">
            <v>40323140</v>
          </cell>
        </row>
        <row r="227">
          <cell r="B227">
            <v>16329</v>
          </cell>
          <cell r="C227">
            <v>11174</v>
          </cell>
          <cell r="D227">
            <v>5288</v>
          </cell>
          <cell r="E227">
            <v>9048</v>
          </cell>
          <cell r="F227">
            <v>3555</v>
          </cell>
          <cell r="G227">
            <v>1553</v>
          </cell>
          <cell r="H227">
            <v>1454</v>
          </cell>
          <cell r="I227">
            <v>1127</v>
          </cell>
          <cell r="J227">
            <v>824</v>
          </cell>
          <cell r="W227">
            <v>70523</v>
          </cell>
          <cell r="Z227">
            <v>3989040</v>
          </cell>
          <cell r="AA227">
            <v>4812418</v>
          </cell>
          <cell r="AB227">
            <v>2919521</v>
          </cell>
          <cell r="AC227">
            <v>3090419</v>
          </cell>
          <cell r="AD227">
            <v>959154</v>
          </cell>
          <cell r="AE227">
            <v>280178</v>
          </cell>
          <cell r="AF227">
            <v>422108</v>
          </cell>
          <cell r="AG227">
            <v>1166794</v>
          </cell>
          <cell r="AH227">
            <v>142860</v>
          </cell>
          <cell r="AU227">
            <v>29101345</v>
          </cell>
        </row>
        <row r="228">
          <cell r="B228">
            <v>17046</v>
          </cell>
          <cell r="C228">
            <v>11475</v>
          </cell>
          <cell r="D228">
            <v>5146</v>
          </cell>
          <cell r="E228">
            <v>9137</v>
          </cell>
          <cell r="F228">
            <v>2855</v>
          </cell>
          <cell r="G228">
            <v>1992</v>
          </cell>
          <cell r="H228">
            <v>1940</v>
          </cell>
          <cell r="I228">
            <v>1330</v>
          </cell>
          <cell r="J228">
            <v>1065</v>
          </cell>
          <cell r="W228">
            <v>69918</v>
          </cell>
          <cell r="Z228">
            <v>6240959</v>
          </cell>
          <cell r="AA228">
            <v>5088052</v>
          </cell>
          <cell r="AB228">
            <v>3421216</v>
          </cell>
          <cell r="AC228">
            <v>3429584</v>
          </cell>
          <cell r="AD228">
            <v>721604</v>
          </cell>
          <cell r="AE228">
            <v>2910118</v>
          </cell>
          <cell r="AF228">
            <v>1052489</v>
          </cell>
          <cell r="AG228">
            <v>1020132</v>
          </cell>
          <cell r="AH228">
            <v>203297</v>
          </cell>
          <cell r="AU228">
            <v>31823189</v>
          </cell>
        </row>
        <row r="229">
          <cell r="B229">
            <v>19238</v>
          </cell>
          <cell r="C229">
            <v>11986</v>
          </cell>
          <cell r="D229">
            <v>5159</v>
          </cell>
          <cell r="E229">
            <v>9719</v>
          </cell>
          <cell r="F229">
            <v>2735</v>
          </cell>
          <cell r="G229">
            <v>4058</v>
          </cell>
          <cell r="H229">
            <v>1503</v>
          </cell>
          <cell r="I229">
            <v>1145</v>
          </cell>
          <cell r="J229">
            <v>1138</v>
          </cell>
          <cell r="W229">
            <v>75339</v>
          </cell>
          <cell r="Z229">
            <v>6510274</v>
          </cell>
          <cell r="AA229">
            <v>4919814</v>
          </cell>
          <cell r="AB229">
            <v>2690091</v>
          </cell>
          <cell r="AC229">
            <v>3215683</v>
          </cell>
          <cell r="AD229">
            <v>694529</v>
          </cell>
          <cell r="AE229">
            <v>5427563</v>
          </cell>
          <cell r="AF229">
            <v>1245243</v>
          </cell>
          <cell r="AG229">
            <v>609784</v>
          </cell>
          <cell r="AH229">
            <v>260722</v>
          </cell>
          <cell r="AU229">
            <v>33378603</v>
          </cell>
        </row>
        <row r="230">
          <cell r="B230">
            <v>17616</v>
          </cell>
          <cell r="C230">
            <v>9586</v>
          </cell>
          <cell r="D230">
            <v>4273</v>
          </cell>
          <cell r="E230">
            <v>5232</v>
          </cell>
          <cell r="F230">
            <v>2025</v>
          </cell>
          <cell r="G230">
            <v>2295</v>
          </cell>
          <cell r="H230">
            <v>1641</v>
          </cell>
          <cell r="I230">
            <v>647</v>
          </cell>
          <cell r="J230">
            <v>830</v>
          </cell>
          <cell r="W230">
            <v>59345</v>
          </cell>
          <cell r="Z230">
            <v>3928539</v>
          </cell>
          <cell r="AA230">
            <v>4792789</v>
          </cell>
          <cell r="AB230">
            <v>3445673</v>
          </cell>
          <cell r="AC230">
            <v>1822705</v>
          </cell>
          <cell r="AD230">
            <v>540768</v>
          </cell>
          <cell r="AE230">
            <v>2022316</v>
          </cell>
          <cell r="AF230">
            <v>1617876</v>
          </cell>
          <cell r="AG230">
            <v>659271</v>
          </cell>
          <cell r="AH230">
            <v>128912</v>
          </cell>
          <cell r="AU230">
            <v>25485078</v>
          </cell>
        </row>
        <row r="231">
          <cell r="B231">
            <v>14309</v>
          </cell>
          <cell r="C231">
            <v>8591</v>
          </cell>
          <cell r="D231">
            <v>6869</v>
          </cell>
          <cell r="E231">
            <v>5499</v>
          </cell>
          <cell r="F231">
            <v>1471</v>
          </cell>
          <cell r="G231">
            <v>974</v>
          </cell>
          <cell r="H231">
            <v>1282</v>
          </cell>
          <cell r="I231">
            <v>455</v>
          </cell>
          <cell r="J231">
            <v>1778</v>
          </cell>
          <cell r="W231">
            <v>53784</v>
          </cell>
          <cell r="Z231">
            <v>3897929</v>
          </cell>
          <cell r="AA231">
            <v>4413490</v>
          </cell>
          <cell r="AB231">
            <v>3280729</v>
          </cell>
          <cell r="AC231">
            <v>1659962</v>
          </cell>
          <cell r="AD231">
            <v>330013</v>
          </cell>
          <cell r="AE231">
            <v>242041</v>
          </cell>
          <cell r="AF231">
            <v>436028</v>
          </cell>
          <cell r="AG231">
            <v>380418</v>
          </cell>
          <cell r="AH231">
            <v>330759</v>
          </cell>
          <cell r="AU231">
            <v>19876109</v>
          </cell>
        </row>
        <row r="232">
          <cell r="B232">
            <v>17525</v>
          </cell>
          <cell r="C232">
            <v>9655</v>
          </cell>
          <cell r="D232">
            <v>4732</v>
          </cell>
          <cell r="E232">
            <v>4053</v>
          </cell>
          <cell r="F232">
            <v>2505</v>
          </cell>
          <cell r="G232">
            <v>2712</v>
          </cell>
          <cell r="H232">
            <v>2295</v>
          </cell>
          <cell r="I232">
            <v>921</v>
          </cell>
          <cell r="J232">
            <v>1194</v>
          </cell>
          <cell r="W232">
            <v>58420</v>
          </cell>
          <cell r="Z232">
            <v>4555827</v>
          </cell>
          <cell r="AA232">
            <v>4594580</v>
          </cell>
          <cell r="AB232">
            <v>3808515</v>
          </cell>
          <cell r="AC232">
            <v>1250586</v>
          </cell>
          <cell r="AD232">
            <v>659675</v>
          </cell>
          <cell r="AE232">
            <v>1256164</v>
          </cell>
          <cell r="AF232">
            <v>701645</v>
          </cell>
          <cell r="AG232">
            <v>817745</v>
          </cell>
          <cell r="AH232">
            <v>219816</v>
          </cell>
          <cell r="AU232">
            <v>21953305</v>
          </cell>
        </row>
        <row r="233">
          <cell r="B233">
            <v>19044</v>
          </cell>
          <cell r="C233">
            <v>11199</v>
          </cell>
          <cell r="D233">
            <v>5123</v>
          </cell>
          <cell r="E233">
            <v>6193</v>
          </cell>
          <cell r="F233">
            <v>2536</v>
          </cell>
          <cell r="G233">
            <v>2308</v>
          </cell>
          <cell r="H233">
            <v>2148</v>
          </cell>
          <cell r="I233">
            <v>1393</v>
          </cell>
          <cell r="J233">
            <v>950</v>
          </cell>
          <cell r="W233">
            <v>66198</v>
          </cell>
          <cell r="Z233">
            <v>5492098</v>
          </cell>
          <cell r="AA233">
            <v>5027978</v>
          </cell>
          <cell r="AB233">
            <v>3163608</v>
          </cell>
          <cell r="AC233">
            <v>2112121</v>
          </cell>
          <cell r="AD233">
            <v>724992</v>
          </cell>
          <cell r="AE233">
            <v>2164897</v>
          </cell>
          <cell r="AF233">
            <v>1011794</v>
          </cell>
          <cell r="AG233">
            <v>1465333</v>
          </cell>
          <cell r="AH233">
            <v>198315</v>
          </cell>
          <cell r="AU233">
            <v>26525299</v>
          </cell>
        </row>
        <row r="234">
          <cell r="B234">
            <v>17116</v>
          </cell>
          <cell r="C234">
            <v>10717</v>
          </cell>
          <cell r="D234">
            <v>6626</v>
          </cell>
          <cell r="E234">
            <v>5906</v>
          </cell>
          <cell r="F234">
            <v>2187</v>
          </cell>
          <cell r="G234">
            <v>1225</v>
          </cell>
          <cell r="H234">
            <v>1733</v>
          </cell>
          <cell r="I234">
            <v>1549</v>
          </cell>
          <cell r="J234">
            <v>859</v>
          </cell>
          <cell r="W234">
            <v>61737</v>
          </cell>
          <cell r="Z234">
            <v>4575031</v>
          </cell>
          <cell r="AA234">
            <v>4965165</v>
          </cell>
          <cell r="AB234">
            <v>2839528</v>
          </cell>
          <cell r="AC234">
            <v>1886385</v>
          </cell>
          <cell r="AD234">
            <v>617026</v>
          </cell>
          <cell r="AE234">
            <v>282129</v>
          </cell>
          <cell r="AF234">
            <v>556039</v>
          </cell>
          <cell r="AG234">
            <v>1072273</v>
          </cell>
          <cell r="AH234">
            <v>158862</v>
          </cell>
          <cell r="AU234">
            <v>21273101</v>
          </cell>
        </row>
        <row r="235">
          <cell r="B235">
            <v>24286</v>
          </cell>
          <cell r="C235">
            <v>11437</v>
          </cell>
          <cell r="D235">
            <v>6107</v>
          </cell>
          <cell r="E235">
            <v>6954</v>
          </cell>
          <cell r="F235">
            <v>2279</v>
          </cell>
          <cell r="G235">
            <v>1908</v>
          </cell>
          <cell r="H235">
            <v>2545</v>
          </cell>
          <cell r="I235">
            <v>2736</v>
          </cell>
          <cell r="J235">
            <v>1566</v>
          </cell>
          <cell r="W235">
            <v>78336</v>
          </cell>
          <cell r="Z235">
            <v>6903416</v>
          </cell>
          <cell r="AA235">
            <v>6428037</v>
          </cell>
          <cell r="AB235">
            <v>2921769</v>
          </cell>
          <cell r="AC235">
            <v>2425292</v>
          </cell>
          <cell r="AD235">
            <v>654900</v>
          </cell>
          <cell r="AE235">
            <v>447493</v>
          </cell>
          <cell r="AF235">
            <v>1962630</v>
          </cell>
          <cell r="AG235">
            <v>2603291</v>
          </cell>
          <cell r="AH235">
            <v>393298</v>
          </cell>
          <cell r="AU235">
            <v>30495243</v>
          </cell>
        </row>
        <row r="236">
          <cell r="B236">
            <v>23013</v>
          </cell>
          <cell r="C236">
            <v>8029</v>
          </cell>
          <cell r="D236">
            <v>4880</v>
          </cell>
          <cell r="E236">
            <v>6677</v>
          </cell>
          <cell r="F236">
            <v>809</v>
          </cell>
          <cell r="G236">
            <v>1768</v>
          </cell>
          <cell r="H236">
            <v>1898</v>
          </cell>
          <cell r="I236">
            <v>1098</v>
          </cell>
          <cell r="J236">
            <v>1679</v>
          </cell>
          <cell r="W236">
            <v>63322</v>
          </cell>
          <cell r="Z236">
            <v>7353922</v>
          </cell>
          <cell r="AA236">
            <v>3876458</v>
          </cell>
          <cell r="AB236">
            <v>2133606</v>
          </cell>
          <cell r="AC236">
            <v>2415579</v>
          </cell>
          <cell r="AD236">
            <v>187885</v>
          </cell>
          <cell r="AE236">
            <v>441863</v>
          </cell>
          <cell r="AF236">
            <v>552125</v>
          </cell>
          <cell r="AG236">
            <v>960252</v>
          </cell>
          <cell r="AH236">
            <v>285806</v>
          </cell>
          <cell r="AU236">
            <v>21602130</v>
          </cell>
        </row>
        <row r="237">
          <cell r="B237">
            <v>25430</v>
          </cell>
          <cell r="C237">
            <v>9849</v>
          </cell>
          <cell r="D237">
            <v>6015</v>
          </cell>
          <cell r="E237">
            <v>7411</v>
          </cell>
          <cell r="F237">
            <v>2678</v>
          </cell>
          <cell r="G237">
            <v>2326</v>
          </cell>
          <cell r="H237">
            <v>2193</v>
          </cell>
          <cell r="I237">
            <v>1486</v>
          </cell>
          <cell r="J237">
            <v>829</v>
          </cell>
          <cell r="W237">
            <v>75701</v>
          </cell>
          <cell r="Z237">
            <v>6562878</v>
          </cell>
          <cell r="AA237">
            <v>5193819</v>
          </cell>
          <cell r="AB237">
            <v>1925246</v>
          </cell>
          <cell r="AC237">
            <v>2703875</v>
          </cell>
          <cell r="AD237">
            <v>632588</v>
          </cell>
          <cell r="AE237">
            <v>655559</v>
          </cell>
          <cell r="AF237">
            <v>604146</v>
          </cell>
          <cell r="AG237">
            <v>1693734</v>
          </cell>
          <cell r="AH237">
            <v>166990</v>
          </cell>
          <cell r="AU237">
            <v>23897026</v>
          </cell>
        </row>
        <row r="238">
          <cell r="B238">
            <v>14781</v>
          </cell>
          <cell r="C238">
            <v>8741</v>
          </cell>
          <cell r="D238">
            <v>4202</v>
          </cell>
          <cell r="E238">
            <v>7654</v>
          </cell>
          <cell r="F238">
            <v>1748</v>
          </cell>
          <cell r="G238">
            <v>2566</v>
          </cell>
          <cell r="H238">
            <v>1424</v>
          </cell>
          <cell r="I238">
            <v>1482</v>
          </cell>
          <cell r="J238">
            <v>999</v>
          </cell>
          <cell r="W238">
            <v>59964</v>
          </cell>
          <cell r="Z238">
            <v>3668599</v>
          </cell>
          <cell r="AA238">
            <v>4259470</v>
          </cell>
          <cell r="AB238">
            <v>1584645</v>
          </cell>
          <cell r="AC238">
            <v>2646463</v>
          </cell>
          <cell r="AD238">
            <v>436744</v>
          </cell>
          <cell r="AE238">
            <v>523186</v>
          </cell>
          <cell r="AF238">
            <v>444066</v>
          </cell>
          <cell r="AG238">
            <v>735246</v>
          </cell>
          <cell r="AH238">
            <v>216444</v>
          </cell>
          <cell r="AU238">
            <v>19854842</v>
          </cell>
        </row>
        <row r="239">
          <cell r="B239">
            <v>24541</v>
          </cell>
          <cell r="C239">
            <v>12917</v>
          </cell>
          <cell r="D239">
            <v>7003</v>
          </cell>
          <cell r="E239">
            <v>10798</v>
          </cell>
          <cell r="F239">
            <v>2721</v>
          </cell>
          <cell r="G239">
            <v>2928</v>
          </cell>
          <cell r="H239">
            <v>1856</v>
          </cell>
          <cell r="I239">
            <v>1267</v>
          </cell>
          <cell r="J239">
            <v>1648</v>
          </cell>
          <cell r="W239">
            <v>86938</v>
          </cell>
          <cell r="Z239">
            <v>6253556</v>
          </cell>
          <cell r="AA239">
            <v>4852841</v>
          </cell>
          <cell r="AB239">
            <v>1949995</v>
          </cell>
          <cell r="AC239">
            <v>3792045</v>
          </cell>
          <cell r="AD239">
            <v>611951</v>
          </cell>
          <cell r="AE239">
            <v>1874853</v>
          </cell>
          <cell r="AF239">
            <v>447135</v>
          </cell>
          <cell r="AG239">
            <v>433923</v>
          </cell>
          <cell r="AH239">
            <v>254631</v>
          </cell>
          <cell r="AU239">
            <v>26908197</v>
          </cell>
        </row>
        <row r="240">
          <cell r="B240">
            <v>22442</v>
          </cell>
          <cell r="C240">
            <v>10999</v>
          </cell>
          <cell r="D240">
            <v>6716</v>
          </cell>
          <cell r="E240">
            <v>8124</v>
          </cell>
          <cell r="F240">
            <v>1946</v>
          </cell>
          <cell r="G240">
            <v>2154</v>
          </cell>
          <cell r="H240">
            <v>2664</v>
          </cell>
          <cell r="I240">
            <v>1672</v>
          </cell>
          <cell r="J240">
            <v>972</v>
          </cell>
          <cell r="W240">
            <v>77476</v>
          </cell>
          <cell r="Z240">
            <v>6199910</v>
          </cell>
          <cell r="AA240">
            <v>4641035</v>
          </cell>
          <cell r="AB240">
            <v>2359007</v>
          </cell>
          <cell r="AC240">
            <v>2658314</v>
          </cell>
          <cell r="AD240">
            <v>457494</v>
          </cell>
          <cell r="AE240">
            <v>487823</v>
          </cell>
          <cell r="AF240">
            <v>1539651</v>
          </cell>
          <cell r="AG240">
            <v>539958</v>
          </cell>
          <cell r="AH240">
            <v>198409</v>
          </cell>
          <cell r="AU240">
            <v>26087591</v>
          </cell>
        </row>
        <row r="241">
          <cell r="B241">
            <v>19136</v>
          </cell>
          <cell r="C241">
            <v>13233</v>
          </cell>
          <cell r="D241">
            <v>6147</v>
          </cell>
          <cell r="E241">
            <v>7429</v>
          </cell>
          <cell r="F241">
            <v>2655</v>
          </cell>
          <cell r="G241">
            <v>2187</v>
          </cell>
          <cell r="H241">
            <v>2143</v>
          </cell>
          <cell r="I241">
            <v>1020</v>
          </cell>
          <cell r="J241">
            <v>1431</v>
          </cell>
          <cell r="W241">
            <v>74046</v>
          </cell>
          <cell r="Z241">
            <v>5966539</v>
          </cell>
          <cell r="AA241">
            <v>5970689</v>
          </cell>
          <cell r="AB241">
            <v>1891209</v>
          </cell>
          <cell r="AC241">
            <v>2467607</v>
          </cell>
          <cell r="AD241">
            <v>634748</v>
          </cell>
          <cell r="AE241">
            <v>511013</v>
          </cell>
          <cell r="AF241">
            <v>567180</v>
          </cell>
          <cell r="AG241">
            <v>717924</v>
          </cell>
          <cell r="AH241">
            <v>274448</v>
          </cell>
          <cell r="AU241">
            <v>26176169</v>
          </cell>
        </row>
        <row r="242">
          <cell r="B242">
            <v>18686</v>
          </cell>
          <cell r="C242">
            <v>13612</v>
          </cell>
          <cell r="D242">
            <v>7239</v>
          </cell>
          <cell r="E242">
            <v>6980</v>
          </cell>
          <cell r="F242">
            <v>2256</v>
          </cell>
          <cell r="G242">
            <v>2215</v>
          </cell>
          <cell r="H242">
            <v>1775</v>
          </cell>
          <cell r="I242">
            <v>1594</v>
          </cell>
          <cell r="J242">
            <v>1275</v>
          </cell>
          <cell r="W242">
            <v>70490</v>
          </cell>
          <cell r="Z242">
            <v>5980328</v>
          </cell>
          <cell r="AA242">
            <v>5818655</v>
          </cell>
          <cell r="AB242">
            <v>1894370</v>
          </cell>
          <cell r="AC242">
            <v>2133486</v>
          </cell>
          <cell r="AD242">
            <v>601178</v>
          </cell>
          <cell r="AE242">
            <v>792802</v>
          </cell>
          <cell r="AF242">
            <v>514237</v>
          </cell>
          <cell r="AG242">
            <v>920783</v>
          </cell>
          <cell r="AH242">
            <v>170716</v>
          </cell>
          <cell r="AU242">
            <v>24266682</v>
          </cell>
        </row>
        <row r="243">
          <cell r="B243">
            <v>13071</v>
          </cell>
          <cell r="C243">
            <v>6853</v>
          </cell>
          <cell r="D243">
            <v>2354</v>
          </cell>
          <cell r="E243">
            <v>3967</v>
          </cell>
          <cell r="F243">
            <v>2226</v>
          </cell>
          <cell r="G243">
            <v>649</v>
          </cell>
          <cell r="I243">
            <v>834</v>
          </cell>
          <cell r="J243">
            <v>650</v>
          </cell>
          <cell r="W243">
            <v>38950</v>
          </cell>
          <cell r="Z243">
            <v>4703399</v>
          </cell>
          <cell r="AA243">
            <v>2880822</v>
          </cell>
          <cell r="AB243">
            <v>485849</v>
          </cell>
          <cell r="AC243">
            <v>1243391</v>
          </cell>
          <cell r="AD243">
            <v>616018</v>
          </cell>
          <cell r="AE243">
            <v>194502</v>
          </cell>
          <cell r="AF243">
            <v>305296</v>
          </cell>
          <cell r="AG243">
            <v>966296</v>
          </cell>
          <cell r="AH243">
            <v>110754</v>
          </cell>
          <cell r="AU243">
            <v>14685340</v>
          </cell>
        </row>
        <row r="244">
          <cell r="B244">
            <v>20721</v>
          </cell>
          <cell r="C244">
            <v>11291</v>
          </cell>
          <cell r="D244">
            <v>4996</v>
          </cell>
          <cell r="E244">
            <v>6135</v>
          </cell>
          <cell r="F244">
            <v>2072</v>
          </cell>
          <cell r="G244">
            <v>1477</v>
          </cell>
          <cell r="I244">
            <v>801</v>
          </cell>
          <cell r="J244">
            <v>1394</v>
          </cell>
          <cell r="W244">
            <v>68611</v>
          </cell>
          <cell r="Z244">
            <v>6036008</v>
          </cell>
          <cell r="AA244">
            <v>5082337</v>
          </cell>
          <cell r="AB244">
            <v>1271790</v>
          </cell>
          <cell r="AC244">
            <v>2067916</v>
          </cell>
          <cell r="AD244">
            <v>555041</v>
          </cell>
          <cell r="AE244">
            <v>234936</v>
          </cell>
          <cell r="AF244">
            <v>611284</v>
          </cell>
          <cell r="AG244">
            <v>501886</v>
          </cell>
          <cell r="AH244">
            <v>301171</v>
          </cell>
          <cell r="AU244">
            <v>21949427</v>
          </cell>
        </row>
        <row r="245">
          <cell r="B245">
            <v>19663</v>
          </cell>
          <cell r="C245">
            <v>11727</v>
          </cell>
          <cell r="D245">
            <v>2980</v>
          </cell>
          <cell r="E245">
            <v>5842</v>
          </cell>
          <cell r="F245">
            <v>1319</v>
          </cell>
          <cell r="G245">
            <v>1355</v>
          </cell>
          <cell r="I245">
            <v>1048</v>
          </cell>
          <cell r="J245">
            <v>458</v>
          </cell>
          <cell r="W245">
            <v>64502</v>
          </cell>
          <cell r="Z245">
            <v>5978463</v>
          </cell>
          <cell r="AA245">
            <v>5994612</v>
          </cell>
          <cell r="AB245">
            <v>620967</v>
          </cell>
          <cell r="AC245">
            <v>2008582</v>
          </cell>
          <cell r="AD245">
            <v>382508</v>
          </cell>
          <cell r="AE245">
            <v>290808</v>
          </cell>
          <cell r="AF245">
            <v>757014</v>
          </cell>
          <cell r="AG245">
            <v>957348</v>
          </cell>
          <cell r="AH245">
            <v>110133</v>
          </cell>
          <cell r="AU245">
            <v>22572357</v>
          </cell>
        </row>
        <row r="246">
          <cell r="B246">
            <v>21439</v>
          </cell>
          <cell r="C246">
            <v>8308</v>
          </cell>
          <cell r="D246">
            <v>2807</v>
          </cell>
          <cell r="E246">
            <v>7236</v>
          </cell>
          <cell r="F246">
            <v>2678</v>
          </cell>
          <cell r="G246">
            <v>1239</v>
          </cell>
          <cell r="I246">
            <v>1096</v>
          </cell>
          <cell r="J246">
            <v>1022</v>
          </cell>
          <cell r="W246">
            <v>64441</v>
          </cell>
          <cell r="Z246">
            <v>8016172</v>
          </cell>
          <cell r="AA246">
            <v>3332470</v>
          </cell>
          <cell r="AB246">
            <v>856581</v>
          </cell>
          <cell r="AC246">
            <v>2268850</v>
          </cell>
          <cell r="AD246">
            <v>775845</v>
          </cell>
          <cell r="AE246">
            <v>269241</v>
          </cell>
          <cell r="AF246">
            <v>1013591</v>
          </cell>
          <cell r="AG246">
            <v>669696</v>
          </cell>
          <cell r="AH246">
            <v>170181</v>
          </cell>
          <cell r="AU246">
            <v>22178880</v>
          </cell>
        </row>
        <row r="247">
          <cell r="B247">
            <v>30513</v>
          </cell>
          <cell r="C247">
            <v>9564</v>
          </cell>
          <cell r="D247">
            <v>6311</v>
          </cell>
          <cell r="E247">
            <v>8210</v>
          </cell>
          <cell r="F247">
            <v>1801</v>
          </cell>
          <cell r="G247">
            <v>1538</v>
          </cell>
          <cell r="I247">
            <v>1345</v>
          </cell>
          <cell r="J247">
            <v>942</v>
          </cell>
          <cell r="W247">
            <v>82831</v>
          </cell>
          <cell r="Z247">
            <v>8496315</v>
          </cell>
          <cell r="AA247">
            <v>4161859</v>
          </cell>
          <cell r="AB247">
            <v>1400646</v>
          </cell>
          <cell r="AC247">
            <v>2902173</v>
          </cell>
          <cell r="AD247">
            <v>483381</v>
          </cell>
          <cell r="AE247">
            <v>297597</v>
          </cell>
          <cell r="AF247">
            <v>796353</v>
          </cell>
          <cell r="AG247">
            <v>580308</v>
          </cell>
          <cell r="AH247">
            <v>220491</v>
          </cell>
          <cell r="AU247">
            <v>24216348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426">
          <cell r="V426">
            <v>2583.9213301643022</v>
          </cell>
          <cell r="W426">
            <v>2129.3581188205844</v>
          </cell>
          <cell r="X426">
            <v>1744.598597837424</v>
          </cell>
          <cell r="Y426">
            <v>2200.5440604754108</v>
          </cell>
          <cell r="Z426">
            <v>2772.3024351260347</v>
          </cell>
          <cell r="AA426">
            <v>1974.6447060978203</v>
          </cell>
          <cell r="AB426">
            <v>2240.5306157738919</v>
          </cell>
          <cell r="AC426">
            <v>2568.0254402802152</v>
          </cell>
        </row>
        <row r="427">
          <cell r="V427">
            <v>2525.2619421666409</v>
          </cell>
          <cell r="W427">
            <v>1462.499791827069</v>
          </cell>
          <cell r="X427">
            <v>1820.3795801850442</v>
          </cell>
          <cell r="Y427">
            <v>2258.7701811749762</v>
          </cell>
          <cell r="Z427">
            <v>2778.8370106612606</v>
          </cell>
          <cell r="AA427">
            <v>1762.9828488635887</v>
          </cell>
          <cell r="AB427">
            <v>2035.2045711885289</v>
          </cell>
          <cell r="AC427">
            <v>2547.210607612747</v>
          </cell>
        </row>
        <row r="428">
          <cell r="V428">
            <v>2515.6097687933252</v>
          </cell>
          <cell r="W428">
            <v>1864.6971641888977</v>
          </cell>
          <cell r="X428">
            <v>1663.8544322332682</v>
          </cell>
          <cell r="Y428">
            <v>2151.5882465856021</v>
          </cell>
          <cell r="Z428">
            <v>2921.7541880196122</v>
          </cell>
          <cell r="AA428">
            <v>1632.9263591971155</v>
          </cell>
          <cell r="AB428">
            <v>1935.2814781118964</v>
          </cell>
          <cell r="AC428">
            <v>2745.6728887708414</v>
          </cell>
        </row>
        <row r="429">
          <cell r="V429">
            <v>2514.8749153358467</v>
          </cell>
          <cell r="W429">
            <v>1940.6165244451704</v>
          </cell>
          <cell r="X429">
            <v>1599.9783646635663</v>
          </cell>
          <cell r="Y429">
            <v>2233.2683276580851</v>
          </cell>
          <cell r="Z429">
            <v>2662.5466625327222</v>
          </cell>
          <cell r="AA429">
            <v>1927.7149701646135</v>
          </cell>
          <cell r="AB429">
            <v>1727.6944703473503</v>
          </cell>
          <cell r="AC429">
            <v>2354.487247732955</v>
          </cell>
        </row>
        <row r="430">
          <cell r="V430">
            <v>2516.3536401408078</v>
          </cell>
          <cell r="W430">
            <v>1423.4335854972733</v>
          </cell>
          <cell r="X430">
            <v>1601.9237134091425</v>
          </cell>
          <cell r="Y430">
            <v>2231.3555498064115</v>
          </cell>
          <cell r="Z430">
            <v>2943.3012934630929</v>
          </cell>
          <cell r="AA430">
            <v>2538.0581862234721</v>
          </cell>
          <cell r="AB430">
            <v>2211.8489324409793</v>
          </cell>
          <cell r="AC430">
            <v>2807.6707755372445</v>
          </cell>
        </row>
        <row r="431">
          <cell r="V431">
            <v>2487.4890257163474</v>
          </cell>
          <cell r="W431">
            <v>1920.274036449234</v>
          </cell>
          <cell r="X431">
            <v>2612.2404236722473</v>
          </cell>
          <cell r="Y431">
            <v>2491.078994002848</v>
          </cell>
          <cell r="Z431">
            <v>2927.1703916055226</v>
          </cell>
          <cell r="AA431">
            <v>1705.5939329164908</v>
          </cell>
          <cell r="AB431">
            <v>2276.3091412629424</v>
          </cell>
          <cell r="AC431">
            <v>2678.8343353868358</v>
          </cell>
        </row>
        <row r="432">
          <cell r="V432">
            <v>2569.0558350784704</v>
          </cell>
          <cell r="W432">
            <v>1939.3291226136969</v>
          </cell>
          <cell r="X432">
            <v>1579.5608314616741</v>
          </cell>
          <cell r="Y432">
            <v>2248.155210853944</v>
          </cell>
          <cell r="Z432">
            <v>2617.7065202122076</v>
          </cell>
          <cell r="AA432">
            <v>1643.7233292467483</v>
          </cell>
          <cell r="AB432">
            <v>2202.4129905923323</v>
          </cell>
          <cell r="AC432">
            <v>2518.4661733633156</v>
          </cell>
        </row>
        <row r="433">
          <cell r="V433">
            <v>2700.6612514419721</v>
          </cell>
          <cell r="W433">
            <v>1762.0622559970029</v>
          </cell>
          <cell r="X433">
            <v>1675.6237562317494</v>
          </cell>
          <cell r="Y433">
            <v>2355.5141425498214</v>
          </cell>
          <cell r="Z433">
            <v>2574.3413977228402</v>
          </cell>
          <cell r="AA433">
            <v>1360.3876628050073</v>
          </cell>
          <cell r="AB433">
            <v>2063.513272730991</v>
          </cell>
          <cell r="AC433">
            <v>2364.4440978916682</v>
          </cell>
        </row>
        <row r="434">
          <cell r="V434">
            <v>2481.913080589597</v>
          </cell>
          <cell r="W434">
            <v>1780.8327352310466</v>
          </cell>
          <cell r="X434">
            <v>1622.3565238957417</v>
          </cell>
          <cell r="Y434">
            <v>2132.9073736467585</v>
          </cell>
          <cell r="Z434">
            <v>2717.027330650259</v>
          </cell>
          <cell r="AA434">
            <v>1832.0668412087325</v>
          </cell>
          <cell r="AB434">
            <v>2014.6682638446778</v>
          </cell>
          <cell r="AC434">
            <v>2526.6683312356622</v>
          </cell>
        </row>
        <row r="435">
          <cell r="V435">
            <v>2377.2414745227138</v>
          </cell>
          <cell r="W435">
            <v>1475.7108361946953</v>
          </cell>
          <cell r="X435">
            <v>1315.5056142473309</v>
          </cell>
          <cell r="Y435">
            <v>1933.834224007644</v>
          </cell>
          <cell r="Z435">
            <v>2647.8177262041713</v>
          </cell>
          <cell r="AA435">
            <v>1609.7447457884455</v>
          </cell>
          <cell r="AB435">
            <v>1607.9052286262106</v>
          </cell>
          <cell r="AC435">
            <v>2366.7060580480961</v>
          </cell>
        </row>
        <row r="436">
          <cell r="V436">
            <v>2378.800915552732</v>
          </cell>
          <cell r="W436">
            <v>1361.6712181673283</v>
          </cell>
          <cell r="X436">
            <v>1441.0074954889014</v>
          </cell>
          <cell r="Y436">
            <v>2028.7879273693209</v>
          </cell>
          <cell r="Z436">
            <v>2607.3151423207532</v>
          </cell>
          <cell r="AA436">
            <v>1459.8357803704921</v>
          </cell>
          <cell r="AB436">
            <v>1766.6402686333311</v>
          </cell>
          <cell r="AC436">
            <v>2330.7646502779057</v>
          </cell>
        </row>
        <row r="437">
          <cell r="V437">
            <v>2385.2779043227174</v>
          </cell>
          <cell r="W437">
            <v>1632.3209810735552</v>
          </cell>
          <cell r="X437">
            <v>1300.3090878768751</v>
          </cell>
          <cell r="Y437">
            <v>1838.2348035937214</v>
          </cell>
          <cell r="Z437">
            <v>2774.6211507313915</v>
          </cell>
          <cell r="AA437">
            <v>1558.9183051282805</v>
          </cell>
          <cell r="AB437">
            <v>1389.4740226567144</v>
          </cell>
          <cell r="AC437">
            <v>2220.0832504585092</v>
          </cell>
        </row>
        <row r="438">
          <cell r="V438">
            <v>2843.0340218692249</v>
          </cell>
          <cell r="W438">
            <v>1730.225797186305</v>
          </cell>
          <cell r="X438">
            <v>1516.9387927225694</v>
          </cell>
          <cell r="Y438">
            <v>2378.6331539619478</v>
          </cell>
          <cell r="Z438">
            <v>2638.7392569665035</v>
          </cell>
          <cell r="AA438">
            <v>1801.271921321264</v>
          </cell>
          <cell r="AB438">
            <v>1681.5487979097384</v>
          </cell>
          <cell r="AC438">
            <v>2400.3334345554708</v>
          </cell>
        </row>
        <row r="439">
          <cell r="V439">
            <v>3489.3626915638397</v>
          </cell>
          <cell r="W439">
            <v>1917.6353684131841</v>
          </cell>
          <cell r="X439">
            <v>1597.0464397928704</v>
          </cell>
          <cell r="Y439">
            <v>2976.0032157812102</v>
          </cell>
          <cell r="Z439">
            <v>3218.7646324501716</v>
          </cell>
          <cell r="AA439">
            <v>1751.6944533745786</v>
          </cell>
          <cell r="AB439">
            <v>1770.3241443130264</v>
          </cell>
          <cell r="AC439">
            <v>2720.7260994084277</v>
          </cell>
        </row>
        <row r="440">
          <cell r="V440">
            <v>3414.6954773931107</v>
          </cell>
          <cell r="W440">
            <v>1407.1947910395809</v>
          </cell>
          <cell r="X440">
            <v>1905.3568694833089</v>
          </cell>
          <cell r="Y440">
            <v>2566.2199384473488</v>
          </cell>
          <cell r="Z440">
            <v>3691.3546720620893</v>
          </cell>
          <cell r="AA440">
            <v>1633.693472863501</v>
          </cell>
          <cell r="AB440">
            <v>1891.5846694558631</v>
          </cell>
          <cell r="AC440">
            <v>2875.0817772981491</v>
          </cell>
        </row>
        <row r="441">
          <cell r="V441">
            <v>4193.5642670923389</v>
          </cell>
          <cell r="W441">
            <v>2938.7858718042417</v>
          </cell>
          <cell r="X441">
            <v>1999.7267408156592</v>
          </cell>
          <cell r="Y441">
            <v>3328.9356955619887</v>
          </cell>
          <cell r="Z441">
            <v>4158.5343405770227</v>
          </cell>
          <cell r="AA441">
            <v>2890.4510007225567</v>
          </cell>
          <cell r="AB441">
            <v>2167.1633620494208</v>
          </cell>
          <cell r="AC441">
            <v>3560.13321056308</v>
          </cell>
        </row>
        <row r="442">
          <cell r="V442">
            <v>4469.2511349653823</v>
          </cell>
          <cell r="W442">
            <v>3131.4148622937846</v>
          </cell>
          <cell r="X442">
            <v>1707.5236802048198</v>
          </cell>
          <cell r="Y442">
            <v>3563.1838506440222</v>
          </cell>
          <cell r="Z442">
            <v>4517.073255394137</v>
          </cell>
          <cell r="AA442">
            <v>4063.1367216368203</v>
          </cell>
          <cell r="AB442">
            <v>2015.2540436929753</v>
          </cell>
          <cell r="AC442">
            <v>3810.5761481224613</v>
          </cell>
        </row>
        <row r="443">
          <cell r="V443">
            <v>4556.3101277496799</v>
          </cell>
          <cell r="W443">
            <v>3901.4205489865681</v>
          </cell>
          <cell r="X443">
            <v>1992.5247058997898</v>
          </cell>
          <cell r="Y443">
            <v>3378.4963404786822</v>
          </cell>
          <cell r="Z443">
            <v>4678.7666768687313</v>
          </cell>
          <cell r="AA443">
            <v>3554.9581173326669</v>
          </cell>
          <cell r="AB443">
            <v>2039.3373638009502</v>
          </cell>
          <cell r="AC443">
            <v>3537.8910024728684</v>
          </cell>
        </row>
        <row r="444">
          <cell r="V444">
            <v>4669.073928505908</v>
          </cell>
          <cell r="W444">
            <v>2432.5937201542374</v>
          </cell>
          <cell r="X444">
            <v>1940.4366358842808</v>
          </cell>
          <cell r="Y444">
            <v>3580.5303113192804</v>
          </cell>
          <cell r="Z444">
            <v>4743.3919207643185</v>
          </cell>
          <cell r="AA444">
            <v>2783.1781001633367</v>
          </cell>
          <cell r="AB444">
            <v>2156.9415306866767</v>
          </cell>
          <cell r="AC444">
            <v>3831.5531496334343</v>
          </cell>
        </row>
        <row r="445">
          <cell r="V445">
            <v>4605.7413428793843</v>
          </cell>
          <cell r="W445">
            <v>2141.9924505741965</v>
          </cell>
          <cell r="X445">
            <v>1980.1142332331765</v>
          </cell>
          <cell r="Y445">
            <v>3584.4116092100189</v>
          </cell>
          <cell r="Z445">
            <v>5463.7383188796921</v>
          </cell>
          <cell r="AA445">
            <v>2258.8405235930982</v>
          </cell>
          <cell r="AB445">
            <v>2285.325278732756</v>
          </cell>
          <cell r="AC445">
            <v>3903.1983644379361</v>
          </cell>
        </row>
        <row r="446">
          <cell r="V446">
            <v>6084.0214387426695</v>
          </cell>
          <cell r="W446">
            <v>2964.0889748704094</v>
          </cell>
          <cell r="X446">
            <v>2301.6069021973899</v>
          </cell>
          <cell r="Y446">
            <v>4250.9462655738944</v>
          </cell>
          <cell r="Z446">
            <v>5490.3908545969225</v>
          </cell>
          <cell r="AA446">
            <v>2484.6611591201981</v>
          </cell>
          <cell r="AB446">
            <v>2881.2198180202195</v>
          </cell>
          <cell r="AC446">
            <v>3983.8448964796421</v>
          </cell>
        </row>
        <row r="447">
          <cell r="V447">
            <v>5317.9896426061041</v>
          </cell>
          <cell r="W447">
            <v>2826.7702330294942</v>
          </cell>
          <cell r="X447">
            <v>2253.0418543408641</v>
          </cell>
          <cell r="Y447">
            <v>3965.3328721947501</v>
          </cell>
          <cell r="Z447">
            <v>6820.5180802911655</v>
          </cell>
          <cell r="AA447">
            <v>3525.016266686182</v>
          </cell>
          <cell r="AB447">
            <v>2465.807643256599</v>
          </cell>
          <cell r="AC447">
            <v>5060.0024604436212</v>
          </cell>
        </row>
        <row r="448">
          <cell r="V448">
            <v>6726.5931030768897</v>
          </cell>
          <cell r="W448">
            <v>3602.4318536865694</v>
          </cell>
          <cell r="X448">
            <v>2454.1032200411119</v>
          </cell>
          <cell r="Y448">
            <v>3988.4596660998236</v>
          </cell>
          <cell r="Z448">
            <v>7139.8887290461544</v>
          </cell>
          <cell r="AA448">
            <v>3897.7571063632972</v>
          </cell>
          <cell r="AB448">
            <v>2516.1118253452655</v>
          </cell>
          <cell r="AC448">
            <v>5185.3911808116463</v>
          </cell>
        </row>
        <row r="449">
          <cell r="V449">
            <v>5645.0819474008022</v>
          </cell>
          <cell r="W449">
            <v>3148.7538925270128</v>
          </cell>
          <cell r="X449">
            <v>2207.9348951937286</v>
          </cell>
          <cell r="Y449">
            <v>4244.7710724720482</v>
          </cell>
          <cell r="Z449">
            <v>6693.7334482370561</v>
          </cell>
          <cell r="AA449">
            <v>3785.9510484809593</v>
          </cell>
          <cell r="AB449">
            <v>2573.4792437767446</v>
          </cell>
          <cell r="AC449">
            <v>5233.7395781192236</v>
          </cell>
        </row>
        <row r="450">
          <cell r="V450">
            <v>6367.1755118200917</v>
          </cell>
          <cell r="W450">
            <v>1735.6902687678007</v>
          </cell>
          <cell r="X450">
            <v>2229.2842111254004</v>
          </cell>
          <cell r="Y450">
            <v>3945.6275265673921</v>
          </cell>
          <cell r="Z450">
            <v>6561.2479246435714</v>
          </cell>
          <cell r="AA450">
            <v>2139.7839992810786</v>
          </cell>
          <cell r="AB450">
            <v>2853.1549468412068</v>
          </cell>
          <cell r="AC450">
            <v>5038.2645279932303</v>
          </cell>
        </row>
        <row r="451">
          <cell r="V451">
            <v>5926.7748234201754</v>
          </cell>
          <cell r="W451">
            <v>2990.9805644354715</v>
          </cell>
          <cell r="X451">
            <v>2485.3014161303204</v>
          </cell>
          <cell r="Y451">
            <v>4492.3037621424537</v>
          </cell>
          <cell r="Z451">
            <v>6552.6280113941793</v>
          </cell>
          <cell r="AA451">
            <v>2892.0607099740082</v>
          </cell>
          <cell r="AB451">
            <v>2368.110419999347</v>
          </cell>
          <cell r="AC451">
            <v>4711.8770739842139</v>
          </cell>
        </row>
        <row r="452">
          <cell r="V452">
            <v>5728.733109624498</v>
          </cell>
          <cell r="W452">
            <v>3031.1648694756891</v>
          </cell>
          <cell r="X452">
            <v>3145.3023870624306</v>
          </cell>
          <cell r="Y452">
            <v>4116.1494345061465</v>
          </cell>
          <cell r="Z452">
            <v>5767.5962040495997</v>
          </cell>
          <cell r="AA452">
            <v>3405.2938805049903</v>
          </cell>
          <cell r="AB452">
            <v>3410.2495771095337</v>
          </cell>
          <cell r="AC452">
            <v>4611.979921097547</v>
          </cell>
        </row>
        <row r="453">
          <cell r="V453">
            <v>5252.1387163263107</v>
          </cell>
          <cell r="W453">
            <v>4401.0692548596362</v>
          </cell>
          <cell r="X453">
            <v>3819.6673777216256</v>
          </cell>
          <cell r="Y453">
            <v>4200.2660507965484</v>
          </cell>
          <cell r="Z453">
            <v>5922.1829877049813</v>
          </cell>
          <cell r="AA453">
            <v>2358.9124543650073</v>
          </cell>
          <cell r="AB453">
            <v>3431.1267560297656</v>
          </cell>
          <cell r="AC453">
            <v>4836.1343239332991</v>
          </cell>
        </row>
        <row r="454">
          <cell r="V454">
            <v>5922.5152954522764</v>
          </cell>
          <cell r="W454">
            <v>4785.7944805267771</v>
          </cell>
          <cell r="X454">
            <v>3109.83277111189</v>
          </cell>
          <cell r="Y454">
            <v>5337.3493458402545</v>
          </cell>
          <cell r="Z454">
            <v>6167.3816333149343</v>
          </cell>
          <cell r="AA454">
            <v>4062.5505629856057</v>
          </cell>
          <cell r="AB454">
            <v>3766.712460646178</v>
          </cell>
          <cell r="AC454">
            <v>5403.9659093148448</v>
          </cell>
        </row>
        <row r="455">
          <cell r="V455">
            <v>4988.2963141513656</v>
          </cell>
          <cell r="W455">
            <v>3251.5721485460044</v>
          </cell>
          <cell r="X455">
            <v>3351.6495147993346</v>
          </cell>
          <cell r="Y455">
            <v>4307.0957676420776</v>
          </cell>
          <cell r="Z455">
            <v>5824.7209222924275</v>
          </cell>
          <cell r="AA455">
            <v>3646.2280854359951</v>
          </cell>
          <cell r="AB455">
            <v>3547.6880820933948</v>
          </cell>
          <cell r="AC455">
            <v>4715.0920472090484</v>
          </cell>
        </row>
        <row r="456">
          <cell r="V456">
            <v>5084.0455259888895</v>
          </cell>
          <cell r="W456">
            <v>3463.9458214592669</v>
          </cell>
          <cell r="X456">
            <v>3135.816949708395</v>
          </cell>
          <cell r="Y456">
            <v>4272.0192877475884</v>
          </cell>
          <cell r="Z456">
            <v>6023.536459800277</v>
          </cell>
          <cell r="AA456">
            <v>4357.9554779845439</v>
          </cell>
          <cell r="AB456">
            <v>3789.3907122544128</v>
          </cell>
          <cell r="AC456">
            <v>5259.0898839559286</v>
          </cell>
        </row>
        <row r="457">
          <cell r="V457">
            <v>5754.7879899205755</v>
          </cell>
          <cell r="W457">
            <v>3383.0444205329613</v>
          </cell>
          <cell r="X457">
            <v>3343.7971853350823</v>
          </cell>
          <cell r="Y457">
            <v>4910.3719552714729</v>
          </cell>
          <cell r="Z457">
            <v>6043.3536469997171</v>
          </cell>
          <cell r="AA457">
            <v>3496.8469911373372</v>
          </cell>
          <cell r="AB457">
            <v>3674.4923715066843</v>
          </cell>
          <cell r="AC457">
            <v>5035.4635102962911</v>
          </cell>
        </row>
        <row r="458">
          <cell r="V458">
            <v>4828.8074132956954</v>
          </cell>
          <cell r="W458">
            <v>3339.3628974331618</v>
          </cell>
          <cell r="X458">
            <v>3428.6888796430185</v>
          </cell>
          <cell r="Y458">
            <v>4155.0775474755983</v>
          </cell>
          <cell r="Z458">
            <v>6950.867240666691</v>
          </cell>
          <cell r="AA458">
            <v>3408.0133212607584</v>
          </cell>
          <cell r="AB458">
            <v>4195.2458519756874</v>
          </cell>
          <cell r="AC458">
            <v>5914.5817595530953</v>
          </cell>
        </row>
        <row r="459">
          <cell r="V459">
            <v>4816.9363771120716</v>
          </cell>
          <cell r="W459">
            <v>3257.1718422664935</v>
          </cell>
          <cell r="X459">
            <v>3010.3866675404474</v>
          </cell>
          <cell r="Y459">
            <v>4043.268124880226</v>
          </cell>
          <cell r="Z459">
            <v>7076.3616449229175</v>
          </cell>
          <cell r="AA459">
            <v>3772.1408304964225</v>
          </cell>
          <cell r="AB459">
            <v>3408.363971273212</v>
          </cell>
          <cell r="AC459">
            <v>6031.7529859821852</v>
          </cell>
        </row>
        <row r="460">
          <cell r="V460">
            <v>5300.0136835280437</v>
          </cell>
          <cell r="W460">
            <v>3012.5422329991115</v>
          </cell>
          <cell r="X460">
            <v>2921.6765850680663</v>
          </cell>
          <cell r="Y460">
            <v>3988.0928354006642</v>
          </cell>
          <cell r="Z460">
            <v>5775.5996904941685</v>
          </cell>
          <cell r="AA460">
            <v>3596.0905603293004</v>
          </cell>
          <cell r="AB460">
            <v>3359.6318209646879</v>
          </cell>
          <cell r="AC460">
            <v>4888.6080421239667</v>
          </cell>
        </row>
        <row r="461">
          <cell r="V461">
            <v>4939.2771395510672</v>
          </cell>
          <cell r="W461">
            <v>2077.5052760975582</v>
          </cell>
          <cell r="X461">
            <v>2808.4933671388053</v>
          </cell>
          <cell r="Y461">
            <v>3921.7335269776058</v>
          </cell>
          <cell r="Z461">
            <v>5539.9843962454997</v>
          </cell>
          <cell r="AA461">
            <v>3785.9779599267745</v>
          </cell>
          <cell r="AB461">
            <v>3362.732160882068</v>
          </cell>
          <cell r="AC461">
            <v>4438.7174323203617</v>
          </cell>
        </row>
        <row r="462">
          <cell r="V462">
            <v>4749.1431104294843</v>
          </cell>
          <cell r="W462">
            <v>3813.5362334981478</v>
          </cell>
          <cell r="X462">
            <v>3166.2255632539768</v>
          </cell>
          <cell r="Y462">
            <v>4069.2933649384554</v>
          </cell>
          <cell r="Z462">
            <v>5168.4633267773334</v>
          </cell>
          <cell r="AA462">
            <v>3383.8035130713038</v>
          </cell>
          <cell r="AB462">
            <v>3297.5098855166348</v>
          </cell>
          <cell r="AC462">
            <v>4421.236002808475</v>
          </cell>
        </row>
        <row r="463">
          <cell r="V463">
            <v>4711.787693898531</v>
          </cell>
          <cell r="W463">
            <v>3058.2143534786328</v>
          </cell>
          <cell r="X463">
            <v>2876.7401380371853</v>
          </cell>
          <cell r="Y463">
            <v>3926.5463848079025</v>
          </cell>
          <cell r="Z463">
            <v>4522.8794925717239</v>
          </cell>
          <cell r="AA463">
            <v>3485.052583056271</v>
          </cell>
          <cell r="AB463">
            <v>3158.3820032939266</v>
          </cell>
          <cell r="AC463">
            <v>3887.0825397364824</v>
          </cell>
        </row>
        <row r="464">
          <cell r="V464">
            <v>4420.3067918871293</v>
          </cell>
          <cell r="W464">
            <v>3065.0868641146922</v>
          </cell>
          <cell r="X464">
            <v>2674.4474307039704</v>
          </cell>
          <cell r="Y464">
            <v>3780.7300604358857</v>
          </cell>
          <cell r="Z464">
            <v>4745.8052960325276</v>
          </cell>
          <cell r="AA464">
            <v>3417.2601665098782</v>
          </cell>
          <cell r="AB464">
            <v>2957.9341583168598</v>
          </cell>
          <cell r="AC464">
            <v>4299.6311590013047</v>
          </cell>
        </row>
        <row r="465">
          <cell r="V465">
            <v>4337.9379837890738</v>
          </cell>
          <cell r="W465">
            <v>2148.2591898839519</v>
          </cell>
          <cell r="X465">
            <v>2665.7222000433653</v>
          </cell>
          <cell r="Y465">
            <v>3670.7116777671249</v>
          </cell>
          <cell r="Z465">
            <v>4295.1887621290916</v>
          </cell>
          <cell r="AA465">
            <v>2993.8960081682908</v>
          </cell>
          <cell r="AB465">
            <v>2918.5510086356194</v>
          </cell>
          <cell r="AC465">
            <v>3671.5577980827325</v>
          </cell>
        </row>
        <row r="466">
          <cell r="V466">
            <v>4208.0652367932171</v>
          </cell>
          <cell r="W466">
            <v>2484.9196612133155</v>
          </cell>
          <cell r="X466">
            <v>2745.9316514688717</v>
          </cell>
          <cell r="Y466">
            <v>3824.6127745637227</v>
          </cell>
          <cell r="Z466">
            <v>4522.7566847617909</v>
          </cell>
          <cell r="AA466">
            <v>4857.3106981839164</v>
          </cell>
          <cell r="AB466">
            <v>2859.4708954802604</v>
          </cell>
          <cell r="AC466">
            <v>3920.5050426144235</v>
          </cell>
        </row>
        <row r="467">
          <cell r="V467">
            <v>3908.294454570756</v>
          </cell>
          <cell r="W467">
            <v>1767.5576123220692</v>
          </cell>
          <cell r="X467">
            <v>2515.6950988318167</v>
          </cell>
          <cell r="Y467">
            <v>3414.4063734182546</v>
          </cell>
          <cell r="Z467">
            <v>4244.8711573304163</v>
          </cell>
          <cell r="AA467">
            <v>2620.0898971011766</v>
          </cell>
          <cell r="AB467">
            <v>2801.2856546484654</v>
          </cell>
          <cell r="AC467">
            <v>3751.1723343328626</v>
          </cell>
        </row>
        <row r="468">
          <cell r="V468">
            <v>3551.1210560928671</v>
          </cell>
          <cell r="W468">
            <v>2257.5800295005001</v>
          </cell>
          <cell r="X468">
            <v>2211.2751900866015</v>
          </cell>
          <cell r="Y468">
            <v>2467.996815543785</v>
          </cell>
          <cell r="Z468">
            <v>4065.1485952017306</v>
          </cell>
          <cell r="AA468">
            <v>3373.6069990022033</v>
          </cell>
          <cell r="AB468">
            <v>2498.7084637670409</v>
          </cell>
          <cell r="AC468">
            <v>3452.8510853808789</v>
          </cell>
        </row>
        <row r="469">
          <cell r="V469">
            <v>3203.8721756545056</v>
          </cell>
          <cell r="W469">
            <v>2580.6932195344989</v>
          </cell>
          <cell r="X469">
            <v>2112.2153132146668</v>
          </cell>
          <cell r="Y469">
            <v>2466.7084112982993</v>
          </cell>
          <cell r="Z469">
            <v>3526.1229707737725</v>
          </cell>
          <cell r="AA469">
            <v>2866.6369769139797</v>
          </cell>
          <cell r="AB469">
            <v>2480.9694299171529</v>
          </cell>
          <cell r="AC469">
            <v>3214.5507161662081</v>
          </cell>
        </row>
        <row r="470">
          <cell r="V470">
            <v>3068.5374819774624</v>
          </cell>
          <cell r="W470">
            <v>2615.1270615976114</v>
          </cell>
          <cell r="X470">
            <v>2067.8342439840867</v>
          </cell>
          <cell r="Y470">
            <v>2619.1519953235588</v>
          </cell>
          <cell r="Z470">
            <v>3429.2108114684202</v>
          </cell>
          <cell r="AA470">
            <v>2559.0070507033101</v>
          </cell>
          <cell r="AB470">
            <v>2396.6353340516921</v>
          </cell>
          <cell r="AC470">
            <v>3108.4923118911315</v>
          </cell>
        </row>
        <row r="471">
          <cell r="V471">
            <v>2733.0990487757526</v>
          </cell>
          <cell r="W471">
            <v>2309.6714804881217</v>
          </cell>
          <cell r="X471">
            <v>2169.3778714780028</v>
          </cell>
          <cell r="Y471">
            <v>2496.8569628978103</v>
          </cell>
          <cell r="Z471">
            <v>3464.3639665364608</v>
          </cell>
          <cell r="AA471">
            <v>2405.1424433702059</v>
          </cell>
          <cell r="AB471">
            <v>2224.5784882294311</v>
          </cell>
          <cell r="AC471">
            <v>2865.0202459025813</v>
          </cell>
        </row>
        <row r="472">
          <cell r="V472">
            <v>2972.6693407723433</v>
          </cell>
          <cell r="W472">
            <v>2201.7273867007193</v>
          </cell>
          <cell r="X472">
            <v>2184.9366851116788</v>
          </cell>
          <cell r="Y472">
            <v>2621.9302409123807</v>
          </cell>
          <cell r="Z472">
            <v>3018.5639251157213</v>
          </cell>
          <cell r="AA472">
            <v>1879.781230676778</v>
          </cell>
          <cell r="AB472">
            <v>2322.0607480888448</v>
          </cell>
          <cell r="AC472">
            <v>2626.2211979851354</v>
          </cell>
        </row>
        <row r="473">
          <cell r="V473">
            <v>2687.5114390039007</v>
          </cell>
          <cell r="W473">
            <v>1388.2919998679154</v>
          </cell>
          <cell r="X473">
            <v>1959.6861873742278</v>
          </cell>
          <cell r="Y473">
            <v>2422.4501873301997</v>
          </cell>
          <cell r="Z473">
            <v>3137.726211338259</v>
          </cell>
          <cell r="AA473">
            <v>1646.2550010730663</v>
          </cell>
          <cell r="AB473">
            <v>2434.7298611365518</v>
          </cell>
          <cell r="AC473">
            <v>2873.1142160233267</v>
          </cell>
        </row>
        <row r="474">
          <cell r="V474">
            <v>2662.4128761767051</v>
          </cell>
          <cell r="W474">
            <v>1633.480076181198</v>
          </cell>
          <cell r="X474">
            <v>1831.7217470972057</v>
          </cell>
          <cell r="Y474">
            <v>2292.0063399314199</v>
          </cell>
          <cell r="Z474">
            <v>2924.65861769392</v>
          </cell>
          <cell r="AA474">
            <v>1409.016728536312</v>
          </cell>
          <cell r="AB474">
            <v>1973.7534148595953</v>
          </cell>
          <cell r="AC474">
            <v>2539.9677868327926</v>
          </cell>
        </row>
        <row r="475">
          <cell r="V475">
            <v>2252.0521457252926</v>
          </cell>
          <cell r="W475">
            <v>2382.0361017260907</v>
          </cell>
          <cell r="X475">
            <v>1826.4069341779852</v>
          </cell>
          <cell r="Y475">
            <v>2072.0529269117546</v>
          </cell>
          <cell r="Z475">
            <v>2417.9523545203087</v>
          </cell>
          <cell r="AA475">
            <v>1465.8790870838109</v>
          </cell>
          <cell r="AB475">
            <v>1742.6487837517475</v>
          </cell>
          <cell r="AC475">
            <v>2131.9319240062273</v>
          </cell>
        </row>
        <row r="476">
          <cell r="V476">
            <v>1967.4245048209527</v>
          </cell>
          <cell r="W476">
            <v>1719.4946235592352</v>
          </cell>
          <cell r="X476">
            <v>1679.4313903348698</v>
          </cell>
          <cell r="Y476">
            <v>1832.1607113592115</v>
          </cell>
          <cell r="Z476">
            <v>2302.8701141925008</v>
          </cell>
          <cell r="AA476">
            <v>1859.0307537632127</v>
          </cell>
          <cell r="AB476">
            <v>1738.9485342597318</v>
          </cell>
          <cell r="AC476">
            <v>2067.9722034967244</v>
          </cell>
        </row>
        <row r="477">
          <cell r="V477">
            <v>1764.1734348920052</v>
          </cell>
          <cell r="W477">
            <v>1903.0834981677585</v>
          </cell>
          <cell r="X477">
            <v>1479.2671235672422</v>
          </cell>
          <cell r="Y477">
            <v>1728.8727717752301</v>
          </cell>
          <cell r="Z477">
            <v>2054.0296546980871</v>
          </cell>
          <cell r="AA477">
            <v>1761.6984806513458</v>
          </cell>
          <cell r="AB477">
            <v>1699.5380509859394</v>
          </cell>
          <cell r="AC477">
            <v>1896.5965128422404</v>
          </cell>
        </row>
        <row r="478">
          <cell r="V478">
            <v>1925.5212481763799</v>
          </cell>
          <cell r="W478">
            <v>1758.1000492381313</v>
          </cell>
          <cell r="X478">
            <v>1617.2979082776478</v>
          </cell>
          <cell r="Y478">
            <v>1789.2316713302223</v>
          </cell>
          <cell r="Z478">
            <v>2575.4825895420404</v>
          </cell>
          <cell r="AA478">
            <v>1824.4955852798139</v>
          </cell>
          <cell r="AB478">
            <v>1754.2466237023023</v>
          </cell>
          <cell r="AC478">
            <v>2348.4854037011746</v>
          </cell>
        </row>
        <row r="479">
          <cell r="V479">
            <v>1727.2603237546909</v>
          </cell>
          <cell r="W479">
            <v>1663.2665900314246</v>
          </cell>
          <cell r="X479">
            <v>1636.9993946775721</v>
          </cell>
          <cell r="Y479">
            <v>1687.5246797916395</v>
          </cell>
          <cell r="Z479">
            <v>2462.9898313901667</v>
          </cell>
          <cell r="AA479">
            <v>1682.3654950573605</v>
          </cell>
          <cell r="AB479">
            <v>1754.246828518611</v>
          </cell>
          <cell r="AC479">
            <v>2283.856984510543</v>
          </cell>
        </row>
        <row r="480">
          <cell r="V480">
            <v>1692.2498608386852</v>
          </cell>
          <cell r="W480">
            <v>1244.2921957724006</v>
          </cell>
          <cell r="X480">
            <v>1462.1416873627682</v>
          </cell>
          <cell r="Y480">
            <v>1577.0998157298025</v>
          </cell>
          <cell r="Z480">
            <v>2373.2664192868019</v>
          </cell>
          <cell r="AA480">
            <v>1614.0677781283002</v>
          </cell>
          <cell r="AB480">
            <v>1721.1093408940992</v>
          </cell>
          <cell r="AC480">
            <v>2157.9598245259222</v>
          </cell>
        </row>
        <row r="481">
          <cell r="V481">
            <v>1762.4988412125242</v>
          </cell>
          <cell r="W481">
            <v>1350.2131115576487</v>
          </cell>
          <cell r="X481">
            <v>1440.8480128955143</v>
          </cell>
          <cell r="Y481">
            <v>1601.209039281606</v>
          </cell>
          <cell r="Z481">
            <v>2033.9504839847427</v>
          </cell>
          <cell r="AA481">
            <v>1558.4853642195678</v>
          </cell>
          <cell r="AB481">
            <v>1710.532716826355</v>
          </cell>
          <cell r="AC481">
            <v>1921.6819083710304</v>
          </cell>
        </row>
        <row r="482">
          <cell r="V482">
            <v>1734.4833410275596</v>
          </cell>
          <cell r="W482">
            <v>1145.8107387246819</v>
          </cell>
          <cell r="X482">
            <v>1357.5390197273</v>
          </cell>
          <cell r="Y482">
            <v>1603.36750549005</v>
          </cell>
          <cell r="Z482">
            <v>2518.3494626680144</v>
          </cell>
          <cell r="AA482">
            <v>1473.1946338140747</v>
          </cell>
          <cell r="AB482">
            <v>1802.9688326454961</v>
          </cell>
          <cell r="AC482">
            <v>2155.2425878009658</v>
          </cell>
        </row>
        <row r="483">
          <cell r="V483">
            <v>1994.3762413807872</v>
          </cell>
          <cell r="W483">
            <v>1534.4477151915664</v>
          </cell>
          <cell r="X483">
            <v>1470.131310089266</v>
          </cell>
          <cell r="Y483">
            <v>1806.5572002631504</v>
          </cell>
          <cell r="Z483">
            <v>2261.6919571279764</v>
          </cell>
          <cell r="AA483">
            <v>1491.7453226571527</v>
          </cell>
          <cell r="AB483">
            <v>1548.7449219485345</v>
          </cell>
          <cell r="AC483">
            <v>1946.8800795219784</v>
          </cell>
        </row>
        <row r="484">
          <cell r="V484">
            <v>1599.8897952033162</v>
          </cell>
          <cell r="W484">
            <v>1344.5651530079344</v>
          </cell>
          <cell r="X484">
            <v>1436.6547682585838</v>
          </cell>
          <cell r="Y484">
            <v>1536.9963591602705</v>
          </cell>
          <cell r="Z484">
            <v>1923.2374799275237</v>
          </cell>
          <cell r="AA484">
            <v>1532.6777576524794</v>
          </cell>
          <cell r="AB484">
            <v>1610.9194629039662</v>
          </cell>
          <cell r="AC484">
            <v>1799.153718295209</v>
          </cell>
        </row>
        <row r="485">
          <cell r="V485">
            <v>1721.6811200617046</v>
          </cell>
          <cell r="W485">
            <v>1238.0708446973554</v>
          </cell>
          <cell r="X485">
            <v>1410.7562399372871</v>
          </cell>
          <cell r="Y485">
            <v>1621.2370040194719</v>
          </cell>
          <cell r="Z485">
            <v>1889.7089842696862</v>
          </cell>
          <cell r="AA485">
            <v>1355.9757472891554</v>
          </cell>
          <cell r="AB485">
            <v>1483.8893867794022</v>
          </cell>
          <cell r="AC485">
            <v>1778.0471551887981</v>
          </cell>
        </row>
        <row r="486">
          <cell r="V486">
            <v>1962.9877054006383</v>
          </cell>
          <cell r="W486">
            <v>1728.75011186903</v>
          </cell>
          <cell r="X486">
            <v>1498.988271973067</v>
          </cell>
          <cell r="Y486">
            <v>1861.6799948477137</v>
          </cell>
          <cell r="Z486">
            <v>2036.3316856299841</v>
          </cell>
          <cell r="AA486">
            <v>1363.8399719749762</v>
          </cell>
          <cell r="AB486">
            <v>1422.1220682304524</v>
          </cell>
          <cell r="AC486">
            <v>1829.104292299578</v>
          </cell>
        </row>
        <row r="487">
          <cell r="V487">
            <v>1792.8212529827097</v>
          </cell>
          <cell r="W487">
            <v>1777.2338086699156</v>
          </cell>
          <cell r="X487">
            <v>1541.1872491676652</v>
          </cell>
          <cell r="Y487">
            <v>1747.8960793375729</v>
          </cell>
          <cell r="Z487">
            <v>2020.0797515358267</v>
          </cell>
          <cell r="AA487">
            <v>1679.390871464698</v>
          </cell>
          <cell r="AB487">
            <v>1914.7555986519294</v>
          </cell>
          <cell r="AC487">
            <v>1982.7683720750686</v>
          </cell>
        </row>
        <row r="488">
          <cell r="V488">
            <v>1685.1994247949867</v>
          </cell>
          <cell r="W488">
            <v>1485.9518553859261</v>
          </cell>
          <cell r="X488">
            <v>1130.9579571342283</v>
          </cell>
          <cell r="Y488">
            <v>1382.2881390745656</v>
          </cell>
          <cell r="Z488">
            <v>2387.8689084106063</v>
          </cell>
          <cell r="AA488">
            <v>2600.415746925371</v>
          </cell>
          <cell r="AB488">
            <v>2558.8462437709495</v>
          </cell>
          <cell r="AC488">
            <v>2472.6981849549506</v>
          </cell>
        </row>
        <row r="489">
          <cell r="V489">
            <v>1660.3029495248963</v>
          </cell>
          <cell r="W489">
            <v>1618.8712664141412</v>
          </cell>
          <cell r="X489">
            <v>1993.2834258222103</v>
          </cell>
          <cell r="Y489">
            <v>1715.7720989826787</v>
          </cell>
          <cell r="Z489">
            <v>2353.7869029781782</v>
          </cell>
          <cell r="AA489">
            <v>2502.2749644288451</v>
          </cell>
          <cell r="AB489">
            <v>2350.0153687696061</v>
          </cell>
          <cell r="AC489">
            <v>2362.3050509711975</v>
          </cell>
        </row>
        <row r="490">
          <cell r="V490">
            <v>1815.248753691252</v>
          </cell>
          <cell r="W490">
            <v>1526.9023894287982</v>
          </cell>
          <cell r="X490">
            <v>2037.4178586376045</v>
          </cell>
          <cell r="Y490">
            <v>1851.8566783896877</v>
          </cell>
          <cell r="Z490">
            <v>2541.4026772560064</v>
          </cell>
          <cell r="AA490">
            <v>2269.636909214747</v>
          </cell>
          <cell r="AB490">
            <v>2419.4790588723667</v>
          </cell>
          <cell r="AC490">
            <v>2501.4024423897772</v>
          </cell>
        </row>
        <row r="491">
          <cell r="V491">
            <v>1954.9403916806139</v>
          </cell>
          <cell r="W491">
            <v>1805.987296353178</v>
          </cell>
          <cell r="X491">
            <v>1855.0508472940662</v>
          </cell>
          <cell r="Y491">
            <v>1933.6308595774776</v>
          </cell>
          <cell r="Z491">
            <v>2442.9411385571125</v>
          </cell>
          <cell r="AA491">
            <v>2251.2265594270593</v>
          </cell>
          <cell r="AB491">
            <v>2520.4352014183924</v>
          </cell>
          <cell r="AC491">
            <v>2464.677929449284</v>
          </cell>
        </row>
        <row r="492">
          <cell r="V492">
            <v>2379.5825326526483</v>
          </cell>
          <cell r="W492">
            <v>1774.8192807918902</v>
          </cell>
          <cell r="X492">
            <v>1898.2923558608013</v>
          </cell>
          <cell r="Y492">
            <v>2231.9972790886004</v>
          </cell>
          <cell r="Z492">
            <v>2810.2215336265313</v>
          </cell>
          <cell r="AA492">
            <v>2447.4121188866302</v>
          </cell>
          <cell r="AB492">
            <v>2468.750790150119</v>
          </cell>
          <cell r="AC492">
            <v>2720.2905616403577</v>
          </cell>
        </row>
        <row r="493">
          <cell r="V493">
            <v>2047.7042661088831</v>
          </cell>
          <cell r="W493">
            <v>1702.6683652457198</v>
          </cell>
          <cell r="X493">
            <v>2422.3503244305411</v>
          </cell>
          <cell r="Y493">
            <v>2184.6428132161914</v>
          </cell>
          <cell r="Z493">
            <v>2659.3158954807823</v>
          </cell>
          <cell r="AA493">
            <v>2223.5103604495803</v>
          </cell>
          <cell r="AB493">
            <v>2415.1332701069441</v>
          </cell>
          <cell r="AC493">
            <v>2559.3563206436775</v>
          </cell>
        </row>
        <row r="494">
          <cell r="V494">
            <v>2062.0712180596665</v>
          </cell>
          <cell r="W494">
            <v>1917.7021902433164</v>
          </cell>
          <cell r="X494">
            <v>2471.3956688179182</v>
          </cell>
          <cell r="Y494">
            <v>2181.7803849302286</v>
          </cell>
          <cell r="Z494">
            <v>2923.7205490382921</v>
          </cell>
          <cell r="AA494">
            <v>2526.9209683651543</v>
          </cell>
          <cell r="AB494">
            <v>2598.8374403065277</v>
          </cell>
          <cell r="AC494">
            <v>2772.3499401497183</v>
          </cell>
        </row>
        <row r="495">
          <cell r="V495">
            <v>2934.3574768324515</v>
          </cell>
          <cell r="W495">
            <v>1908.8466679752935</v>
          </cell>
          <cell r="X495">
            <v>2320.385849327929</v>
          </cell>
          <cell r="Y495">
            <v>2797.3613976054012</v>
          </cell>
          <cell r="Z495">
            <v>3087.4096287713924</v>
          </cell>
          <cell r="AA495">
            <v>2592.6622117765428</v>
          </cell>
          <cell r="AB495">
            <v>2879.0742147107235</v>
          </cell>
          <cell r="AC495">
            <v>3022.4454992792594</v>
          </cell>
        </row>
        <row r="496">
          <cell r="V496">
            <v>2606.7226238096437</v>
          </cell>
          <cell r="W496">
            <v>2628.8980735767964</v>
          </cell>
          <cell r="X496">
            <v>2172.5057703730704</v>
          </cell>
          <cell r="Y496">
            <v>2510.8235296411681</v>
          </cell>
          <cell r="Z496">
            <v>3175.6830164858998</v>
          </cell>
          <cell r="AA496">
            <v>2758.1950111192832</v>
          </cell>
          <cell r="AB496">
            <v>3021.517254710614</v>
          </cell>
          <cell r="AC496">
            <v>3113.226655265863</v>
          </cell>
        </row>
        <row r="497">
          <cell r="V497">
            <v>3109.5328227898081</v>
          </cell>
          <cell r="W497">
            <v>3224.8128249401589</v>
          </cell>
          <cell r="X497">
            <v>2590.390804853007</v>
          </cell>
          <cell r="Y497">
            <v>3025.9522985347453</v>
          </cell>
          <cell r="Z497">
            <v>3330.304766385234</v>
          </cell>
          <cell r="AA497">
            <v>3218.5421233101224</v>
          </cell>
          <cell r="AB497">
            <v>3133.4047352020852</v>
          </cell>
          <cell r="AC497">
            <v>3264.5416840031035</v>
          </cell>
        </row>
        <row r="498">
          <cell r="V498">
            <v>3322.5630665817152</v>
          </cell>
          <cell r="W498">
            <v>2452.9032081120931</v>
          </cell>
          <cell r="X498">
            <v>2979.2953396143494</v>
          </cell>
          <cell r="Y498">
            <v>3141.7367702570659</v>
          </cell>
          <cell r="Z498">
            <v>3196.7799438744896</v>
          </cell>
          <cell r="AA498">
            <v>2956.2167620121049</v>
          </cell>
          <cell r="AB498">
            <v>3230.3462516725644</v>
          </cell>
          <cell r="AC498">
            <v>3191.9608805972562</v>
          </cell>
        </row>
        <row r="499">
          <cell r="V499">
            <v>3490.9817213292972</v>
          </cell>
          <cell r="W499">
            <v>3068.6306803829661</v>
          </cell>
          <cell r="X499">
            <v>2509.1832889223947</v>
          </cell>
          <cell r="Y499">
            <v>3271.4695320864612</v>
          </cell>
          <cell r="Z499">
            <v>4134.1975676561942</v>
          </cell>
          <cell r="AA499">
            <v>3022.159611096612</v>
          </cell>
          <cell r="AB499">
            <v>4063.526722519568</v>
          </cell>
          <cell r="AC499">
            <v>4021.4483076210872</v>
          </cell>
        </row>
        <row r="500">
          <cell r="V500">
            <v>4117.9140844975218</v>
          </cell>
          <cell r="W500">
            <v>3645.2619611566106</v>
          </cell>
          <cell r="X500">
            <v>3995.119731822263</v>
          </cell>
          <cell r="Y500">
            <v>4021.0679989093237</v>
          </cell>
          <cell r="Z500">
            <v>4817.565301914382</v>
          </cell>
          <cell r="AA500">
            <v>4664.9117881538141</v>
          </cell>
          <cell r="AB500">
            <v>4709.9127986994463</v>
          </cell>
          <cell r="AC500">
            <v>4771.8824578756348</v>
          </cell>
        </row>
        <row r="501">
          <cell r="V501">
            <v>4207.8767661754719</v>
          </cell>
          <cell r="W501">
            <v>3843.30421710463</v>
          </cell>
          <cell r="X501">
            <v>4825.634699728259</v>
          </cell>
          <cell r="Y501">
            <v>4497.3343811773912</v>
          </cell>
          <cell r="Z501">
            <v>5002.6868951249708</v>
          </cell>
          <cell r="AA501">
            <v>3619.0397586346744</v>
          </cell>
          <cell r="AB501">
            <v>4221.6480443838427</v>
          </cell>
          <cell r="AC501">
            <v>4690.8525052524619</v>
          </cell>
        </row>
        <row r="502">
          <cell r="V502">
            <v>4447.670143082838</v>
          </cell>
          <cell r="W502">
            <v>4104.6179295859229</v>
          </cell>
          <cell r="X502">
            <v>4441.629728800991</v>
          </cell>
          <cell r="Y502">
            <v>4425.4938810879303</v>
          </cell>
          <cell r="Z502">
            <v>4542.3193437621348</v>
          </cell>
          <cell r="AA502">
            <v>3918.9293375591119</v>
          </cell>
          <cell r="AB502">
            <v>3901.0367159712514</v>
          </cell>
          <cell r="AC502">
            <v>4320.8695739551467</v>
          </cell>
        </row>
        <row r="503">
          <cell r="V503">
            <v>4419.8552187249179</v>
          </cell>
          <cell r="W503">
            <v>3458.8164980810388</v>
          </cell>
          <cell r="X503">
            <v>3750.7437647214069</v>
          </cell>
          <cell r="Y503">
            <v>4244.5399804011749</v>
          </cell>
          <cell r="Z503">
            <v>4644.3292844536263</v>
          </cell>
          <cell r="AA503">
            <v>4146.0237276668431</v>
          </cell>
          <cell r="AB503">
            <v>4435.497725829302</v>
          </cell>
          <cell r="AC503">
            <v>4532.1214571663895</v>
          </cell>
        </row>
        <row r="504">
          <cell r="V504">
            <v>4160.4242141794502</v>
          </cell>
          <cell r="W504">
            <v>2817.6629019545244</v>
          </cell>
          <cell r="X504">
            <v>3822.6196872723372</v>
          </cell>
          <cell r="Y504">
            <v>4035.3730562717992</v>
          </cell>
          <cell r="Z504">
            <v>4511.8485126596242</v>
          </cell>
          <cell r="AA504">
            <v>3823.770814409475</v>
          </cell>
          <cell r="AB504">
            <v>4470.373743827512</v>
          </cell>
          <cell r="AC504">
            <v>4483.8225559247621</v>
          </cell>
        </row>
        <row r="505">
          <cell r="V505">
            <v>3731.1010880624999</v>
          </cell>
          <cell r="W505">
            <v>3393.4877824949999</v>
          </cell>
          <cell r="X505">
            <v>3275.7377229224999</v>
          </cell>
          <cell r="Y505">
            <v>3600.4671259649995</v>
          </cell>
          <cell r="Z505">
            <v>4222.0989049724994</v>
          </cell>
          <cell r="AA505">
            <v>3580.66776123</v>
          </cell>
          <cell r="AB505">
            <v>4055.7093603974999</v>
          </cell>
          <cell r="AC505">
            <v>4118.9726253599993</v>
          </cell>
        </row>
        <row r="506">
          <cell r="V506">
            <v>4017.0496199999998</v>
          </cell>
          <cell r="W506">
            <v>1926.6538575</v>
          </cell>
          <cell r="X506">
            <v>3061.1331029999997</v>
          </cell>
          <cell r="Y506">
            <v>3711.2597505000003</v>
          </cell>
          <cell r="Z506">
            <v>4435.7884214999995</v>
          </cell>
          <cell r="AA506">
            <v>2701.1456204999999</v>
          </cell>
          <cell r="AB506">
            <v>3794.1414555000001</v>
          </cell>
          <cell r="AC506">
            <v>4234.9465800000007</v>
          </cell>
        </row>
        <row r="507">
          <cell r="V507">
            <v>3514.8963599999997</v>
          </cell>
          <cell r="W507">
            <v>2008.00062</v>
          </cell>
          <cell r="X507">
            <v>2623.5346199999999</v>
          </cell>
          <cell r="Y507">
            <v>3035.8489800000002</v>
          </cell>
          <cell r="Z507">
            <v>4186.1086800000003</v>
          </cell>
          <cell r="AA507">
            <v>3210.9076800000003</v>
          </cell>
          <cell r="AB507">
            <v>2995.3047000000001</v>
          </cell>
          <cell r="AC507">
            <v>3686.2078800000004</v>
          </cell>
        </row>
        <row r="508">
          <cell r="V508">
            <v>3181.98</v>
          </cell>
          <cell r="W508">
            <v>1800</v>
          </cell>
          <cell r="X508">
            <v>2642.89</v>
          </cell>
          <cell r="Y508">
            <v>2959.6</v>
          </cell>
          <cell r="Z508">
            <v>3585.83</v>
          </cell>
          <cell r="AA508">
            <v>3171.23</v>
          </cell>
          <cell r="AB508">
            <v>3774.63</v>
          </cell>
          <cell r="AC508">
            <v>3637.96</v>
          </cell>
        </row>
        <row r="509">
          <cell r="V509">
            <v>4486.0346487006736</v>
          </cell>
          <cell r="W509">
            <v>1892.2906641000964</v>
          </cell>
          <cell r="X509">
            <v>3549.1049085659292</v>
          </cell>
          <cell r="Y509">
            <v>4225.1491819056801</v>
          </cell>
          <cell r="Z509">
            <v>4142.714148219442</v>
          </cell>
          <cell r="AA509">
            <v>4040.6063522617901</v>
          </cell>
          <cell r="AB509">
            <v>3221.4051973051014</v>
          </cell>
          <cell r="AC509">
            <v>3807.940327237729</v>
          </cell>
        </row>
        <row r="510">
          <cell r="V510">
            <v>3497.0533160880395</v>
          </cell>
          <cell r="W510">
            <v>1833.6729994401717</v>
          </cell>
          <cell r="X510">
            <v>3293.4650814968845</v>
          </cell>
          <cell r="Y510">
            <v>3355.845980035539</v>
          </cell>
          <cell r="Z510">
            <v>4426.1113608430705</v>
          </cell>
          <cell r="AA510">
            <v>4532.5155607524321</v>
          </cell>
          <cell r="AB510">
            <v>3357.132942280663</v>
          </cell>
          <cell r="AC510">
            <v>3911.5562774800915</v>
          </cell>
        </row>
        <row r="511">
          <cell r="V511">
            <v>3924.6920800459748</v>
          </cell>
          <cell r="W511">
            <v>4568.6987394733796</v>
          </cell>
          <cell r="X511">
            <v>3849.4024625594379</v>
          </cell>
          <cell r="Y511">
            <v>3949.8833881510936</v>
          </cell>
          <cell r="Z511">
            <v>4587.8076045134458</v>
          </cell>
          <cell r="AA511">
            <v>4644.4535863161664</v>
          </cell>
          <cell r="AB511">
            <v>3440.3797048307724</v>
          </cell>
          <cell r="AC511">
            <v>4256.0473813561566</v>
          </cell>
        </row>
        <row r="512">
          <cell r="V512">
            <v>4968.8023254521831</v>
          </cell>
          <cell r="W512">
            <v>6095.7724875587428</v>
          </cell>
          <cell r="X512">
            <v>4257.124951378024</v>
          </cell>
          <cell r="Y512">
            <v>4916.9963870045831</v>
          </cell>
          <cell r="Z512">
            <v>5589.2950708091121</v>
          </cell>
          <cell r="AA512">
            <v>6058.9702771271886</v>
          </cell>
          <cell r="AB512">
            <v>4682.5448494364246</v>
          </cell>
          <cell r="AC512">
            <v>5255.1329507377914</v>
          </cell>
        </row>
        <row r="513">
          <cell r="V513">
            <v>5100.6052457776022</v>
          </cell>
          <cell r="W513">
            <v>5433.1138783783808</v>
          </cell>
          <cell r="X513">
            <v>3731.3164925430938</v>
          </cell>
          <cell r="Y513">
            <v>4591.6614094931547</v>
          </cell>
          <cell r="Z513">
            <v>4857.3311437622224</v>
          </cell>
          <cell r="AA513">
            <v>5737.8754362118116</v>
          </cell>
          <cell r="AB513">
            <v>4135.2498694446549</v>
          </cell>
          <cell r="AC513">
            <v>4664.1146824851467</v>
          </cell>
        </row>
        <row r="514">
          <cell r="V514">
            <v>4005.4373192802568</v>
          </cell>
          <cell r="W514">
            <v>4082.1607463454839</v>
          </cell>
          <cell r="X514">
            <v>3525.5615490786604</v>
          </cell>
          <cell r="Y514">
            <v>3791.3285040548676</v>
          </cell>
          <cell r="Z514">
            <v>5495.9516430117783</v>
          </cell>
          <cell r="AA514">
            <v>4389.5171305808462</v>
          </cell>
          <cell r="AB514">
            <v>4227.4189701344312</v>
          </cell>
          <cell r="AC514">
            <v>5033.9586664259405</v>
          </cell>
        </row>
        <row r="515">
          <cell r="V515">
            <v>4451.7090979616114</v>
          </cell>
          <cell r="W515">
            <v>3077.3475777135932</v>
          </cell>
          <cell r="X515">
            <v>3258.3159894010264</v>
          </cell>
          <cell r="Y515">
            <v>3986.2765284006055</v>
          </cell>
          <cell r="Z515">
            <v>5173.0181512525469</v>
          </cell>
          <cell r="AA515">
            <v>4626.9997465905317</v>
          </cell>
          <cell r="AB515">
            <v>4164.7489186468565</v>
          </cell>
          <cell r="AC515">
            <v>4560.8140351886486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20"/>
  <sheetViews>
    <sheetView workbookViewId="0">
      <selection activeCell="C6" sqref="C6"/>
    </sheetView>
  </sheetViews>
  <sheetFormatPr baseColWidth="10" defaultRowHeight="14" x14ac:dyDescent="0"/>
  <cols>
    <col min="1" max="1" width="9.33203125" style="1" customWidth="1"/>
    <col min="2" max="2" width="28.83203125" style="1" customWidth="1"/>
    <col min="3" max="3" width="61.5" style="1" customWidth="1"/>
    <col min="4" max="5" width="10.83203125" style="1"/>
    <col min="6" max="6" width="17.83203125" style="1" customWidth="1"/>
    <col min="7" max="16384" width="10.83203125" style="1"/>
  </cols>
  <sheetData>
    <row r="1" spans="2:6" s="5" customFormat="1" ht="45.75" customHeight="1" thickBot="1">
      <c r="B1" s="258" t="s">
        <v>191</v>
      </c>
      <c r="C1" s="259"/>
      <c r="D1" s="259"/>
      <c r="E1" s="260" t="s">
        <v>301</v>
      </c>
      <c r="F1" s="261"/>
    </row>
    <row r="2" spans="2:6" ht="15" customHeight="1"/>
    <row r="3" spans="2:6" ht="18" customHeight="1">
      <c r="B3" s="257" t="s">
        <v>188</v>
      </c>
      <c r="C3" s="30" t="s">
        <v>155</v>
      </c>
    </row>
    <row r="4" spans="2:6" ht="18" customHeight="1">
      <c r="B4" s="257"/>
      <c r="C4" s="31"/>
    </row>
    <row r="5" spans="2:6" ht="18" customHeight="1">
      <c r="B5" s="257"/>
      <c r="C5" s="191" t="s">
        <v>189</v>
      </c>
    </row>
    <row r="6" spans="2:6" ht="18" customHeight="1">
      <c r="B6" s="257"/>
      <c r="C6" s="191" t="s">
        <v>190</v>
      </c>
    </row>
    <row r="7" spans="2:6" ht="18" customHeight="1">
      <c r="B7" s="257"/>
      <c r="C7" s="191" t="s">
        <v>217</v>
      </c>
    </row>
    <row r="8" spans="2:6" ht="18" customHeight="1">
      <c r="B8" s="257"/>
      <c r="C8" s="191" t="s">
        <v>205</v>
      </c>
    </row>
    <row r="9" spans="2:6" ht="18" customHeight="1">
      <c r="B9" s="257"/>
      <c r="C9" s="32"/>
    </row>
    <row r="10" spans="2:6" ht="18" customHeight="1">
      <c r="B10" s="257"/>
      <c r="C10" s="33" t="s">
        <v>224</v>
      </c>
    </row>
    <row r="11" spans="2:6" ht="18" customHeight="1">
      <c r="B11" s="257"/>
      <c r="C11" s="33" t="s">
        <v>225</v>
      </c>
    </row>
    <row r="12" spans="2:6" ht="18" customHeight="1">
      <c r="B12" s="257"/>
      <c r="C12" s="33" t="s">
        <v>226</v>
      </c>
    </row>
    <row r="13" spans="2:6" ht="18" customHeight="1">
      <c r="B13" s="257"/>
      <c r="C13" s="33" t="s">
        <v>227</v>
      </c>
    </row>
    <row r="14" spans="2:6" ht="18" customHeight="1">
      <c r="B14" s="257"/>
      <c r="C14" s="33" t="s">
        <v>156</v>
      </c>
    </row>
    <row r="15" spans="2:6" ht="18" customHeight="1">
      <c r="B15" s="257"/>
      <c r="C15" s="33" t="s">
        <v>157</v>
      </c>
    </row>
    <row r="16" spans="2:6" ht="18" customHeight="1">
      <c r="B16" s="257"/>
      <c r="C16" s="33" t="s">
        <v>158</v>
      </c>
    </row>
    <row r="17" spans="2:3" ht="18" customHeight="1">
      <c r="B17" s="257"/>
      <c r="C17" s="33" t="s">
        <v>159</v>
      </c>
    </row>
    <row r="18" spans="2:3" ht="18" customHeight="1">
      <c r="B18" s="257"/>
      <c r="C18" s="33" t="s">
        <v>216</v>
      </c>
    </row>
    <row r="19" spans="2:3" ht="18" customHeight="1">
      <c r="B19" s="257"/>
      <c r="C19" s="33" t="s">
        <v>204</v>
      </c>
    </row>
    <row r="20" spans="2:3" ht="18" customHeight="1">
      <c r="B20" s="257"/>
      <c r="C20" s="34"/>
    </row>
  </sheetData>
  <mergeCells count="3">
    <mergeCell ref="B3:B20"/>
    <mergeCell ref="B1:D1"/>
    <mergeCell ref="E1:F1"/>
  </mergeCells>
  <hyperlinks>
    <hyperlink ref="C16" location="'Exportación por varietal'!A1" display="Exportación por varietal"/>
    <hyperlink ref="C17" location="'Exportación por país'!A1" display="Exportación por país"/>
    <hyperlink ref="C15" location="'Exportación por envase'!A1" display="Exportación por envase"/>
    <hyperlink ref="C14" location="'Exportación por tipo'!A1" display="Exportación por tipo"/>
    <hyperlink ref="C5" location="'Resumen DOMESTICO'!A1" display="RESUMEN CONSUMO DOMESTICO"/>
    <hyperlink ref="C6" location="'Resumen EXPORTACION'!A1" display="RESUMEN EXPORTACIONES"/>
    <hyperlink ref="C19" location="'Precio Vino de Traslado Color'!A1" display="Precio del vino de traslado"/>
    <hyperlink ref="C8" location="'Resumen PRECIO TRASLADO'!A1" display="RESUMEN PRECIO DE TRASLADO"/>
    <hyperlink ref="C18" location="'Venta total por tipo'!A1" display="Venta total por tipo"/>
    <hyperlink ref="C7" location="'Resumen TOTAL'!A1" display="RESUMEN TOTAL"/>
    <hyperlink ref="C10" location="'Despacho por tipo'!A1" display="Despacho al mercado nacional por tipo"/>
    <hyperlink ref="C11" location="'Despacho por envase'!A1" display="Despacho al mercado nacional por envase"/>
    <hyperlink ref="C12" location="'Despacho por color'!A1" display="Despacho al mercado nacional por color"/>
    <hyperlink ref="C13" location="'Despacho por variedad'!A1" display="Despacho al mercado nacional por variedad"/>
  </hyperlinks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74"/>
  <sheetViews>
    <sheetView workbookViewId="0">
      <selection activeCell="W57" sqref="W57"/>
    </sheetView>
  </sheetViews>
  <sheetFormatPr baseColWidth="10" defaultRowHeight="14" x14ac:dyDescent="0"/>
  <cols>
    <col min="1" max="1" width="11.83203125" style="1" customWidth="1"/>
    <col min="2" max="9" width="8.5" style="1" customWidth="1"/>
    <col min="10" max="10" width="5" style="1" customWidth="1"/>
    <col min="11" max="11" width="10.5" style="1" customWidth="1"/>
    <col min="12" max="19" width="8.5" style="1" customWidth="1"/>
    <col min="20" max="20" width="9.5" style="1" customWidth="1"/>
    <col min="21" max="21" width="10.83203125" style="1"/>
    <col min="22" max="22" width="14.5" style="1" bestFit="1" customWidth="1"/>
    <col min="23" max="16384" width="10.83203125" style="1"/>
  </cols>
  <sheetData>
    <row r="1" spans="1:22" ht="15">
      <c r="A1" s="281" t="s">
        <v>24</v>
      </c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  <c r="P1" s="282"/>
      <c r="Q1" s="282"/>
      <c r="R1" s="282"/>
      <c r="S1" s="282"/>
      <c r="T1" s="282"/>
      <c r="V1" s="192" t="s">
        <v>206</v>
      </c>
    </row>
    <row r="2" spans="1:22" ht="15">
      <c r="A2" s="281" t="s">
        <v>25</v>
      </c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2"/>
      <c r="Q2" s="282"/>
      <c r="R2" s="282"/>
      <c r="S2" s="282"/>
      <c r="T2" s="282"/>
    </row>
    <row r="3" spans="1:22" ht="15">
      <c r="A3" s="283" t="s">
        <v>19</v>
      </c>
      <c r="B3" s="284"/>
      <c r="C3" s="284"/>
      <c r="D3" s="284"/>
      <c r="E3" s="284"/>
      <c r="F3" s="284"/>
      <c r="G3" s="284"/>
      <c r="H3" s="284"/>
      <c r="I3" s="284"/>
      <c r="J3" s="284"/>
      <c r="K3" s="284"/>
      <c r="L3" s="284"/>
      <c r="M3" s="284"/>
      <c r="N3" s="284"/>
      <c r="O3" s="284"/>
      <c r="P3" s="284"/>
      <c r="Q3" s="284"/>
      <c r="R3" s="284"/>
      <c r="S3" s="284"/>
      <c r="T3" s="284"/>
    </row>
    <row r="4" spans="1:22" ht="15" thickBo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</row>
    <row r="5" spans="1:22" ht="15" thickBot="1">
      <c r="A5" s="275" t="s">
        <v>26</v>
      </c>
      <c r="B5" s="276"/>
      <c r="C5" s="276"/>
      <c r="D5" s="276"/>
      <c r="E5" s="276"/>
      <c r="F5" s="276"/>
      <c r="G5" s="276"/>
      <c r="H5" s="276"/>
      <c r="I5" s="277"/>
      <c r="J5" s="2"/>
      <c r="K5" s="275" t="s">
        <v>27</v>
      </c>
      <c r="L5" s="276"/>
      <c r="M5" s="276"/>
      <c r="N5" s="276"/>
      <c r="O5" s="276"/>
      <c r="P5" s="276"/>
      <c r="Q5" s="276"/>
      <c r="R5" s="276"/>
      <c r="S5" s="276"/>
      <c r="T5" s="277"/>
    </row>
    <row r="6" spans="1:22" ht="42">
      <c r="A6" s="38"/>
      <c r="B6" s="209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210">
        <f t="shared" si="0"/>
        <v>2021</v>
      </c>
      <c r="H6" s="40">
        <v>2022</v>
      </c>
      <c r="I6" s="41" t="s">
        <v>16</v>
      </c>
      <c r="J6" s="2"/>
      <c r="K6" s="67"/>
      <c r="L6" s="66">
        <v>2016</v>
      </c>
      <c r="M6" s="66">
        <f>+L6+1</f>
        <v>2017</v>
      </c>
      <c r="N6" s="66">
        <f t="shared" ref="N6:Q6" si="1">+M6+1</f>
        <v>2018</v>
      </c>
      <c r="O6" s="66">
        <f t="shared" si="1"/>
        <v>2019</v>
      </c>
      <c r="P6" s="66">
        <f t="shared" si="1"/>
        <v>2020</v>
      </c>
      <c r="Q6" s="66">
        <f t="shared" si="1"/>
        <v>2021</v>
      </c>
      <c r="R6" s="40">
        <v>2022</v>
      </c>
      <c r="S6" s="79" t="s">
        <v>16</v>
      </c>
      <c r="T6" s="76" t="s">
        <v>21</v>
      </c>
    </row>
    <row r="7" spans="1:22">
      <c r="A7" s="42" t="s">
        <v>10</v>
      </c>
      <c r="B7" s="211">
        <f>+'[1]3.EXPORTACION POR TIPO'!B317/10000</f>
        <v>2.082268</v>
      </c>
      <c r="C7" s="6">
        <f>+'[1]3.EXPORTACION POR TIPO'!B329/10000</f>
        <v>2.1286</v>
      </c>
      <c r="D7" s="6">
        <f>+'[1]3.EXPORTACION POR TIPO'!B341/10000</f>
        <v>1.9590000000000001</v>
      </c>
      <c r="E7" s="6">
        <f>+'[1]3.EXPORTACION POR TIPO'!B353/10000</f>
        <v>9.5690000000000008</v>
      </c>
      <c r="F7" s="6">
        <f>+'[1]3.EXPORTACION POR TIPO'!B365/10000</f>
        <v>23.2866</v>
      </c>
      <c r="G7" s="69">
        <f>+'[1]3.EXPORTACION POR TIPO'!B377/10000</f>
        <v>3.9207999999999998</v>
      </c>
      <c r="H7" s="37">
        <f>+'[1]3.EXPORTACION POR TIPO'!B389/10000</f>
        <v>2.6459999999999999</v>
      </c>
      <c r="I7" s="7">
        <f t="shared" ref="I7:I13" si="2">+H7/G7-1</f>
        <v>-0.32513772699449095</v>
      </c>
      <c r="J7" s="2"/>
      <c r="K7" s="42" t="s">
        <v>10</v>
      </c>
      <c r="L7" s="6">
        <f>+SUM('[1]3.EXPORTACION POR TIPO'!B306:B317)/10000</f>
        <v>37.709654</v>
      </c>
      <c r="M7" s="6">
        <f t="shared" ref="M7:R7" si="3">+SUM(C7)+SUM(B8:B18)</f>
        <v>38.896696999999996</v>
      </c>
      <c r="N7" s="6">
        <f t="shared" si="3"/>
        <v>25.413</v>
      </c>
      <c r="O7" s="6">
        <f t="shared" si="3"/>
        <v>87.634199999999993</v>
      </c>
      <c r="P7" s="6">
        <f t="shared" si="3"/>
        <v>111.8021</v>
      </c>
      <c r="Q7" s="6">
        <f t="shared" si="3"/>
        <v>116.15530000000001</v>
      </c>
      <c r="R7" s="37">
        <f t="shared" si="3"/>
        <v>68.873599999999996</v>
      </c>
      <c r="S7" s="80">
        <f t="shared" ref="S7:S12" si="4">+R7/Q7-1</f>
        <v>-0.40705589843941692</v>
      </c>
      <c r="T7" s="7">
        <f t="shared" ref="T7:T12" si="5">+POWER(R7/M7,0.2)-1</f>
        <v>0.12105781889191825</v>
      </c>
    </row>
    <row r="8" spans="1:22">
      <c r="A8" s="42" t="s">
        <v>11</v>
      </c>
      <c r="B8" s="211">
        <f>+'[1]3.EXPORTACION POR TIPO'!B318/10000</f>
        <v>2.8692709999999999</v>
      </c>
      <c r="C8" s="6">
        <f>+'[1]3.EXPORTACION POR TIPO'!B330/10000</f>
        <v>1.2082999999999999</v>
      </c>
      <c r="D8" s="6">
        <f>+'[1]3.EXPORTACION POR TIPO'!B342/10000</f>
        <v>1.3174999999999999</v>
      </c>
      <c r="E8" s="6">
        <f>+'[1]3.EXPORTACION POR TIPO'!B354/10000</f>
        <v>4.8457999999999997</v>
      </c>
      <c r="F8" s="6">
        <f>+'[1]3.EXPORTACION POR TIPO'!B366/10000</f>
        <v>23.692799999999998</v>
      </c>
      <c r="G8" s="69">
        <f>+'[1]3.EXPORTACION POR TIPO'!B378/10000</f>
        <v>5.5067000000000004</v>
      </c>
      <c r="H8" s="37">
        <f>+'[1]3.EXPORTACION POR TIPO'!B390/10000</f>
        <v>3.0767000000000002</v>
      </c>
      <c r="I8" s="7">
        <f t="shared" si="2"/>
        <v>-0.44128062178800376</v>
      </c>
      <c r="J8" s="2"/>
      <c r="K8" s="42" t="s">
        <v>11</v>
      </c>
      <c r="L8" s="6">
        <f>+SUM('[1]3.EXPORTACION POR TIPO'!B307:B318)/10000</f>
        <v>37.234940000000009</v>
      </c>
      <c r="M8" s="6">
        <f t="shared" ref="M8:R8" si="6">+SUM(C7:C8)+SUM(B9:B18)</f>
        <v>37.235726</v>
      </c>
      <c r="N8" s="6">
        <f t="shared" si="6"/>
        <v>25.522199999999998</v>
      </c>
      <c r="O8" s="6">
        <f t="shared" si="6"/>
        <v>91.162499999999994</v>
      </c>
      <c r="P8" s="6">
        <f t="shared" si="6"/>
        <v>130.6491</v>
      </c>
      <c r="Q8" s="6">
        <f t="shared" si="6"/>
        <v>97.969200000000001</v>
      </c>
      <c r="R8" s="37">
        <f t="shared" si="6"/>
        <v>66.443600000000004</v>
      </c>
      <c r="S8" s="80">
        <f t="shared" si="4"/>
        <v>-0.32179093021071925</v>
      </c>
      <c r="T8" s="7">
        <f t="shared" si="5"/>
        <v>0.12279033570198949</v>
      </c>
    </row>
    <row r="9" spans="1:22">
      <c r="A9" s="42" t="s">
        <v>0</v>
      </c>
      <c r="B9" s="211">
        <f>+'[1]3.EXPORTACION POR TIPO'!B319/10000</f>
        <v>2.8578919999999997</v>
      </c>
      <c r="C9" s="6">
        <f>+'[1]3.EXPORTACION POR TIPO'!B331/10000</f>
        <v>1.8995</v>
      </c>
      <c r="D9" s="6">
        <f>+'[1]3.EXPORTACION POR TIPO'!B343/10000</f>
        <v>2.5512999999999999</v>
      </c>
      <c r="E9" s="6">
        <f>+'[1]3.EXPORTACION POR TIPO'!B355/10000</f>
        <v>5.8506999999999998</v>
      </c>
      <c r="F9" s="6">
        <f>+'[1]3.EXPORTACION POR TIPO'!B367/10000</f>
        <v>12.864699999999999</v>
      </c>
      <c r="G9" s="69">
        <f>+'[1]3.EXPORTACION POR TIPO'!B379/10000</f>
        <v>7.1422999999999996</v>
      </c>
      <c r="H9" s="37">
        <f>+'[1]3.EXPORTACION POR TIPO'!B391/10000</f>
        <v>3.6092</v>
      </c>
      <c r="I9" s="7">
        <f t="shared" si="2"/>
        <v>-0.49467258446158802</v>
      </c>
      <c r="J9" s="2"/>
      <c r="K9" s="42" t="s">
        <v>0</v>
      </c>
      <c r="L9" s="6">
        <f>+SUM('[1]3.EXPORTACION POR TIPO'!B308:B319)/10000</f>
        <v>33.479665000000004</v>
      </c>
      <c r="M9" s="6">
        <f t="shared" ref="M9:R9" si="7">+SUM(C7:C9)+SUM(B10:B18)</f>
        <v>36.277333999999996</v>
      </c>
      <c r="N9" s="6">
        <f t="shared" si="7"/>
        <v>26.173999999999999</v>
      </c>
      <c r="O9" s="6">
        <f t="shared" si="7"/>
        <v>94.4619</v>
      </c>
      <c r="P9" s="6">
        <f t="shared" si="7"/>
        <v>137.66309999999999</v>
      </c>
      <c r="Q9" s="6">
        <f t="shared" si="7"/>
        <v>92.246800000000007</v>
      </c>
      <c r="R9" s="37">
        <f t="shared" si="7"/>
        <v>62.910499999999999</v>
      </c>
      <c r="S9" s="80">
        <f t="shared" si="4"/>
        <v>-0.31801970366451737</v>
      </c>
      <c r="T9" s="7">
        <f t="shared" si="5"/>
        <v>0.11639415666127562</v>
      </c>
    </row>
    <row r="10" spans="1:22">
      <c r="A10" s="42" t="s">
        <v>1</v>
      </c>
      <c r="B10" s="211">
        <f>+'[1]3.EXPORTACION POR TIPO'!B320/10000</f>
        <v>3.5871789999999999</v>
      </c>
      <c r="C10" s="6">
        <f>+'[1]3.EXPORTACION POR TIPO'!B332/10000</f>
        <v>2.125</v>
      </c>
      <c r="D10" s="6">
        <f>+'[1]3.EXPORTACION POR TIPO'!B344/10000</f>
        <v>3.5541999999999998</v>
      </c>
      <c r="E10" s="6">
        <f>+'[1]3.EXPORTACION POR TIPO'!B356/10000</f>
        <v>4.5597000000000003</v>
      </c>
      <c r="F10" s="6">
        <f>+'[1]3.EXPORTACION POR TIPO'!B368/10000</f>
        <v>9.3558000000000003</v>
      </c>
      <c r="G10" s="69">
        <f>+'[1]3.EXPORTACION POR TIPO'!B380/10000</f>
        <v>9.7604000000000006</v>
      </c>
      <c r="H10" s="37">
        <f>+'[1]3.EXPORTACION POR TIPO'!B392/10000</f>
        <v>3.3445</v>
      </c>
      <c r="I10" s="7">
        <f t="shared" si="2"/>
        <v>-0.65733986312036397</v>
      </c>
      <c r="J10" s="2"/>
      <c r="K10" s="42" t="s">
        <v>1</v>
      </c>
      <c r="L10" s="6">
        <f>+SUM('[1]3.EXPORTACION POR TIPO'!B309:B320)/10000</f>
        <v>34.343713999999999</v>
      </c>
      <c r="M10" s="6">
        <f t="shared" ref="M10:R10" si="8">+SUM(C7:C10)+SUM(B11:B18)</f>
        <v>34.815155000000004</v>
      </c>
      <c r="N10" s="6">
        <f t="shared" si="8"/>
        <v>27.603200000000001</v>
      </c>
      <c r="O10" s="6">
        <f t="shared" si="8"/>
        <v>95.467399999999984</v>
      </c>
      <c r="P10" s="6">
        <f t="shared" si="8"/>
        <v>142.45920000000001</v>
      </c>
      <c r="Q10" s="6">
        <f t="shared" si="8"/>
        <v>92.65140000000001</v>
      </c>
      <c r="R10" s="37">
        <f t="shared" si="8"/>
        <v>56.494600000000005</v>
      </c>
      <c r="S10" s="80">
        <f t="shared" si="4"/>
        <v>-0.39024558722264313</v>
      </c>
      <c r="T10" s="7">
        <f t="shared" si="5"/>
        <v>0.10166035516971283</v>
      </c>
    </row>
    <row r="11" spans="1:22">
      <c r="A11" s="42" t="s">
        <v>2</v>
      </c>
      <c r="B11" s="211">
        <f>+'[1]3.EXPORTACION POR TIPO'!B321/10000</f>
        <v>5.1009370000000001</v>
      </c>
      <c r="C11" s="6">
        <f>+'[1]3.EXPORTACION POR TIPO'!B333/10000</f>
        <v>2.0102000000000002</v>
      </c>
      <c r="D11" s="6">
        <f>+'[1]3.EXPORTACION POR TIPO'!B345/10000</f>
        <v>3.6366000000000001</v>
      </c>
      <c r="E11" s="6">
        <f>+'[1]3.EXPORTACION POR TIPO'!B357/10000</f>
        <v>4.8693999999999997</v>
      </c>
      <c r="F11" s="6">
        <f>+'[1]3.EXPORTACION POR TIPO'!B369/10000</f>
        <v>10.380100000000001</v>
      </c>
      <c r="G11" s="69">
        <f>+'[1]3.EXPORTACION POR TIPO'!B381/10000</f>
        <v>8.2929999999999993</v>
      </c>
      <c r="H11" s="37">
        <f>+'[1]3.EXPORTACION POR TIPO'!B393/10000</f>
        <v>4.0906000000000002</v>
      </c>
      <c r="I11" s="7">
        <f t="shared" si="2"/>
        <v>-0.50674062462317604</v>
      </c>
      <c r="J11" s="2"/>
      <c r="K11" s="42" t="s">
        <v>2</v>
      </c>
      <c r="L11" s="6">
        <f>+SUM('[1]3.EXPORTACION POR TIPO'!B310:B321)/10000</f>
        <v>36.695392999999996</v>
      </c>
      <c r="M11" s="6">
        <f t="shared" ref="M11:R11" si="9">+SUM(C7:C11)+SUM(B12:B18)</f>
        <v>31.724418</v>
      </c>
      <c r="N11" s="6">
        <f t="shared" si="9"/>
        <v>29.229599999999998</v>
      </c>
      <c r="O11" s="6">
        <f t="shared" si="9"/>
        <v>96.700199999999995</v>
      </c>
      <c r="P11" s="6">
        <f t="shared" si="9"/>
        <v>147.9699</v>
      </c>
      <c r="Q11" s="6">
        <f t="shared" si="9"/>
        <v>90.564300000000003</v>
      </c>
      <c r="R11" s="37">
        <f t="shared" si="9"/>
        <v>52.292200000000008</v>
      </c>
      <c r="S11" s="80">
        <f t="shared" si="4"/>
        <v>-0.42259587939176912</v>
      </c>
      <c r="T11" s="7">
        <f t="shared" si="5"/>
        <v>0.10511799316976145</v>
      </c>
    </row>
    <row r="12" spans="1:22">
      <c r="A12" s="42" t="s">
        <v>3</v>
      </c>
      <c r="B12" s="211">
        <f>+'[1]3.EXPORTACION POR TIPO'!B322/10000</f>
        <v>3.593324</v>
      </c>
      <c r="C12" s="6">
        <f>+'[1]3.EXPORTACION POR TIPO'!B334/10000</f>
        <v>2.8816999999999999</v>
      </c>
      <c r="D12" s="6">
        <f>+'[1]3.EXPORTACION POR TIPO'!B346/10000</f>
        <v>2.5613999999999999</v>
      </c>
      <c r="E12" s="6">
        <f>+'[1]3.EXPORTACION POR TIPO'!B358/10000</f>
        <v>6.6717000000000004</v>
      </c>
      <c r="F12" s="6">
        <f>+'[1]3.EXPORTACION POR TIPO'!B370/10000</f>
        <v>8.6933000000000007</v>
      </c>
      <c r="G12" s="69">
        <f>+'[1]3.EXPORTACION POR TIPO'!B382/10000</f>
        <v>8.3934999999999995</v>
      </c>
      <c r="H12" s="37">
        <f>+'[1]3.EXPORTACION POR TIPO'!B394/10000</f>
        <v>3.8445</v>
      </c>
      <c r="I12" s="7">
        <f t="shared" si="2"/>
        <v>-0.54196699827247274</v>
      </c>
      <c r="J12" s="2"/>
      <c r="K12" s="42" t="s">
        <v>3</v>
      </c>
      <c r="L12" s="6">
        <f>+SUM('[1]3.EXPORTACION POR TIPO'!B311:B322)/10000</f>
        <v>35.844869999999993</v>
      </c>
      <c r="M12" s="6">
        <f t="shared" ref="M12:R12" si="10">+SUM(C7:C12)+SUM(B13:B18)</f>
        <v>31.012794</v>
      </c>
      <c r="N12" s="6">
        <f t="shared" si="10"/>
        <v>28.909299999999998</v>
      </c>
      <c r="O12" s="6">
        <f t="shared" si="10"/>
        <v>100.8105</v>
      </c>
      <c r="P12" s="6">
        <f t="shared" si="10"/>
        <v>149.9915</v>
      </c>
      <c r="Q12" s="6">
        <f t="shared" si="10"/>
        <v>90.264499999999998</v>
      </c>
      <c r="R12" s="37">
        <f t="shared" si="10"/>
        <v>47.743200000000002</v>
      </c>
      <c r="S12" s="80">
        <f t="shared" si="4"/>
        <v>-0.47107445341191712</v>
      </c>
      <c r="T12" s="7">
        <f t="shared" si="5"/>
        <v>9.0119544278653096E-2</v>
      </c>
    </row>
    <row r="13" spans="1:22">
      <c r="A13" s="42" t="s">
        <v>4</v>
      </c>
      <c r="B13" s="211">
        <f>+'[1]3.EXPORTACION POR TIPO'!B323/10000</f>
        <v>3.5175959999999997</v>
      </c>
      <c r="C13" s="6">
        <f>+'[1]3.EXPORTACION POR TIPO'!B335/10000</f>
        <v>2.3031000000000001</v>
      </c>
      <c r="D13" s="6">
        <f>+'[1]3.EXPORTACION POR TIPO'!B347/10000</f>
        <v>5.1835000000000004</v>
      </c>
      <c r="E13" s="6">
        <f>+'[1]3.EXPORTACION POR TIPO'!B359/10000</f>
        <v>7.3025000000000002</v>
      </c>
      <c r="F13" s="6">
        <f>+'[1]3.EXPORTACION POR TIPO'!B371/10000</f>
        <v>8.4065999999999992</v>
      </c>
      <c r="G13" s="69">
        <f>+'[1]3.EXPORTACION POR TIPO'!B383/10000</f>
        <v>4.6593999999999998</v>
      </c>
      <c r="H13" s="37">
        <f>+'[1]3.EXPORTACION POR TIPO'!B395/10000</f>
        <v>2.7096</v>
      </c>
      <c r="I13" s="7">
        <f t="shared" si="2"/>
        <v>-0.41846589689659608</v>
      </c>
      <c r="J13" s="2"/>
      <c r="K13" s="42" t="s">
        <v>4</v>
      </c>
      <c r="L13" s="6">
        <f>+SUM('[1]3.EXPORTACION POR TIPO'!B312:B323)/10000</f>
        <v>36.933148000000003</v>
      </c>
      <c r="M13" s="6">
        <f t="shared" ref="M13:R13" si="11">+SUM(C7:C13)+SUM(B14:B18)</f>
        <v>29.798298000000003</v>
      </c>
      <c r="N13" s="6">
        <f t="shared" si="11"/>
        <v>31.7897</v>
      </c>
      <c r="O13" s="6">
        <f t="shared" si="11"/>
        <v>102.92949999999999</v>
      </c>
      <c r="P13" s="6">
        <f t="shared" si="11"/>
        <v>151.09559999999999</v>
      </c>
      <c r="Q13" s="6">
        <f t="shared" si="11"/>
        <v>86.517300000000006</v>
      </c>
      <c r="R13" s="37">
        <f t="shared" si="11"/>
        <v>45.793400000000005</v>
      </c>
      <c r="S13" s="80">
        <f t="shared" ref="S13" si="12">+R13/Q13-1</f>
        <v>-0.47070239131364477</v>
      </c>
      <c r="T13" s="7">
        <f t="shared" ref="T13" si="13">+POWER(R13/M13,0.2)-1</f>
        <v>8.9738478671270716E-2</v>
      </c>
    </row>
    <row r="14" spans="1:22">
      <c r="A14" s="42" t="s">
        <v>5</v>
      </c>
      <c r="B14" s="211">
        <f>+'[1]3.EXPORTACION POR TIPO'!B324/10000</f>
        <v>4.6197309999999998</v>
      </c>
      <c r="C14" s="6">
        <f>+'[1]3.EXPORTACION POR TIPO'!B336/10000</f>
        <v>3.1238000000000001</v>
      </c>
      <c r="D14" s="6">
        <f>+'[1]3.EXPORTACION POR TIPO'!B348/10000</f>
        <v>16.154199999999999</v>
      </c>
      <c r="E14" s="6">
        <f>+'[1]3.EXPORTACION POR TIPO'!B360/10000</f>
        <v>8.5577000000000005</v>
      </c>
      <c r="F14" s="6">
        <f>+'[1]3.EXPORTACION POR TIPO'!B372/10000</f>
        <v>8.0995000000000008</v>
      </c>
      <c r="G14" s="69">
        <f>+'[1]3.EXPORTACION POR TIPO'!B384/10000</f>
        <v>5.4217000000000004</v>
      </c>
      <c r="H14" s="37"/>
      <c r="I14" s="7"/>
      <c r="J14" s="2"/>
      <c r="K14" s="42" t="s">
        <v>5</v>
      </c>
      <c r="L14" s="6">
        <f>+SUM('[1]3.EXPORTACION POR TIPO'!B313:B324)/10000</f>
        <v>38.841259000000001</v>
      </c>
      <c r="M14" s="6">
        <f>+SUM(C7:C14)+SUM(B15:B18)</f>
        <v>28.302367000000004</v>
      </c>
      <c r="N14" s="6">
        <f>+SUM(D7:D14)+SUM(C15:C18)</f>
        <v>44.820099999999996</v>
      </c>
      <c r="O14" s="6">
        <f>+SUM(E7:E14)+SUM(D15:D18)</f>
        <v>95.332999999999998</v>
      </c>
      <c r="P14" s="6">
        <f>+SUM(F7:F14)+SUM(E15:E18)</f>
        <v>150.63740000000001</v>
      </c>
      <c r="Q14" s="6">
        <f>+SUM(G7:G14)+SUM(F15:F18)</f>
        <v>83.839500000000001</v>
      </c>
      <c r="R14" s="37"/>
      <c r="S14" s="80"/>
      <c r="T14" s="7"/>
    </row>
    <row r="15" spans="1:22">
      <c r="A15" s="42" t="s">
        <v>6</v>
      </c>
      <c r="B15" s="211">
        <f>+'[1]3.EXPORTACION POR TIPO'!B325/10000</f>
        <v>2.980067</v>
      </c>
      <c r="C15" s="6">
        <f>+'[1]3.EXPORTACION POR TIPO'!B337/10000</f>
        <v>2.3984999999999999</v>
      </c>
      <c r="D15" s="6">
        <f>+'[1]3.EXPORTACION POR TIPO'!B349/10000</f>
        <v>17.6341</v>
      </c>
      <c r="E15" s="6">
        <f>+'[1]3.EXPORTACION POR TIPO'!B361/10000</f>
        <v>8.7982999999999993</v>
      </c>
      <c r="F15" s="6">
        <f>+'[1]3.EXPORTACION POR TIPO'!B373/10000</f>
        <v>7.7629000000000001</v>
      </c>
      <c r="G15" s="69">
        <f>+'[1]3.EXPORTACION POR TIPO'!B385/10000</f>
        <v>4.5938999999999997</v>
      </c>
      <c r="H15" s="37"/>
      <c r="I15" s="7"/>
      <c r="J15" s="2"/>
      <c r="K15" s="42" t="s">
        <v>6</v>
      </c>
      <c r="L15" s="6">
        <f>+SUM('[1]3.EXPORTACION POR TIPO'!B314:B325)/10000</f>
        <v>39.531776000000001</v>
      </c>
      <c r="M15" s="6">
        <f>+SUM(C7:C15)+SUM(B16:B18)</f>
        <v>27.720800000000001</v>
      </c>
      <c r="N15" s="6">
        <f>+SUM(D7:D15)+SUM(C16:C18)</f>
        <v>60.055700000000002</v>
      </c>
      <c r="O15" s="6">
        <f>+SUM(E7:E15)+SUM(D16:D18)</f>
        <v>86.497199999999992</v>
      </c>
      <c r="P15" s="6">
        <f>+SUM(F7:F15)+SUM(E16:E18)</f>
        <v>149.602</v>
      </c>
      <c r="Q15" s="6">
        <f>+SUM(G7:G15)+SUM(F16:F18)</f>
        <v>80.670500000000004</v>
      </c>
      <c r="R15" s="37"/>
      <c r="S15" s="80"/>
      <c r="T15" s="7"/>
    </row>
    <row r="16" spans="1:22">
      <c r="A16" s="42" t="s">
        <v>7</v>
      </c>
      <c r="B16" s="211">
        <f>+'[1]3.EXPORTACION POR TIPO'!B326/10000</f>
        <v>2.8359000000000001</v>
      </c>
      <c r="C16" s="6">
        <f>+'[1]3.EXPORTACION POR TIPO'!B338/10000</f>
        <v>1.7835000000000001</v>
      </c>
      <c r="D16" s="6">
        <f>+'[1]3.EXPORTACION POR TIPO'!B350/10000</f>
        <v>14.089499999999999</v>
      </c>
      <c r="E16" s="6">
        <f>+'[1]3.EXPORTACION POR TIPO'!B362/10000</f>
        <v>9.9265000000000008</v>
      </c>
      <c r="F16" s="6">
        <f>+'[1]3.EXPORTACION POR TIPO'!B374/10000</f>
        <v>6.3704000000000001</v>
      </c>
      <c r="G16" s="69">
        <f>+'[1]3.EXPORTACION POR TIPO'!B386/10000</f>
        <v>4.1551999999999998</v>
      </c>
      <c r="H16" s="37"/>
      <c r="I16" s="7"/>
      <c r="J16" s="2"/>
      <c r="K16" s="42" t="s">
        <v>7</v>
      </c>
      <c r="L16" s="6">
        <f>+SUM('[1]3.EXPORTACION POR TIPO'!B315:B326)/10000</f>
        <v>39.819148999999996</v>
      </c>
      <c r="M16" s="6">
        <f>+SUM(C7:C16)+SUM(B17:B18)</f>
        <v>26.668400000000002</v>
      </c>
      <c r="N16" s="6">
        <f>+SUM(D7:D16)+SUM(C17:C18)</f>
        <v>72.361699999999999</v>
      </c>
      <c r="O16" s="6">
        <f>+SUM(E7:E16)+SUM(D17:D18)</f>
        <v>82.33420000000001</v>
      </c>
      <c r="P16" s="6">
        <f>+SUM(F7:F16)+SUM(E17:E18)</f>
        <v>146.04590000000002</v>
      </c>
      <c r="Q16" s="6">
        <f>+SUM(G7:G16)+SUM(F17:F18)</f>
        <v>78.455299999999994</v>
      </c>
      <c r="R16" s="37"/>
      <c r="S16" s="80"/>
      <c r="T16" s="7"/>
    </row>
    <row r="17" spans="1:20">
      <c r="A17" s="42" t="s">
        <v>8</v>
      </c>
      <c r="B17" s="211">
        <f>+'[1]3.EXPORTACION POR TIPO'!B327/10000</f>
        <v>2.2097000000000002</v>
      </c>
      <c r="C17" s="6">
        <f>+'[1]3.EXPORTACION POR TIPO'!B339/10000</f>
        <v>2.0131999999999999</v>
      </c>
      <c r="D17" s="6">
        <f>+'[1]3.EXPORTACION POR TIPO'!B351/10000</f>
        <v>6.4916999999999998</v>
      </c>
      <c r="E17" s="6">
        <f>+'[1]3.EXPORTACION POR TIPO'!B363/10000</f>
        <v>9.0578000000000003</v>
      </c>
      <c r="F17" s="6">
        <f>+'[1]3.EXPORTACION POR TIPO'!B375/10000</f>
        <v>10.196300000000001</v>
      </c>
      <c r="G17" s="69">
        <f>+'[1]3.EXPORTACION POR TIPO'!B387/10000</f>
        <v>5.4855</v>
      </c>
      <c r="H17" s="37"/>
      <c r="I17" s="7"/>
      <c r="J17" s="2"/>
      <c r="K17" s="42" t="s">
        <v>8</v>
      </c>
      <c r="L17" s="6">
        <f>+SUM('[1]3.EXPORTACION POR TIPO'!B316:B327)/10000</f>
        <v>39.282229999999998</v>
      </c>
      <c r="M17" s="6">
        <f>+SUM(C7:C17)+SUM(B18)</f>
        <v>26.471900000000002</v>
      </c>
      <c r="N17" s="6">
        <f>+SUM(D7:D17)+SUM(C18)</f>
        <v>76.840199999999996</v>
      </c>
      <c r="O17" s="6">
        <f>+SUM(E7:E17)+SUM(D18)</f>
        <v>84.900300000000001</v>
      </c>
      <c r="P17" s="6">
        <f>+SUM(F7:F17)+SUM(E18)</f>
        <v>147.18440000000001</v>
      </c>
      <c r="Q17" s="6">
        <f>+SUM(G7:G17)+SUM(F18)</f>
        <v>73.744499999999988</v>
      </c>
      <c r="R17" s="37"/>
      <c r="S17" s="80"/>
      <c r="T17" s="7"/>
    </row>
    <row r="18" spans="1:20">
      <c r="A18" s="42" t="s">
        <v>9</v>
      </c>
      <c r="B18" s="211">
        <f>+'[1]3.EXPORTACION POR TIPO'!B328/10000</f>
        <v>2.5964999999999998</v>
      </c>
      <c r="C18" s="6">
        <f>+'[1]3.EXPORTACION POR TIPO'!B340/10000</f>
        <v>1.7072000000000001</v>
      </c>
      <c r="D18" s="6">
        <f>+'[1]3.EXPORTACION POR TIPO'!B352/10000</f>
        <v>4.8912000000000004</v>
      </c>
      <c r="E18" s="6">
        <f>+'[1]3.EXPORTACION POR TIPO'!B364/10000</f>
        <v>18.075399999999998</v>
      </c>
      <c r="F18" s="6">
        <f>+'[1]3.EXPORTACION POR TIPO'!B376/10000</f>
        <v>6.4120999999999997</v>
      </c>
      <c r="G18" s="69">
        <f>+'[1]3.EXPORTACION POR TIPO'!B388/10000</f>
        <v>2.8159999999999998</v>
      </c>
      <c r="H18" s="37"/>
      <c r="I18" s="7"/>
      <c r="J18" s="2"/>
      <c r="K18" s="42" t="s">
        <v>9</v>
      </c>
      <c r="L18" s="6">
        <f>+SUM('[1]3.EXPORTACION POR TIPO'!B317:B328)/10000</f>
        <v>38.850364999999996</v>
      </c>
      <c r="M18" s="6">
        <f>+SUM(C7:C18)</f>
        <v>25.582600000000003</v>
      </c>
      <c r="N18" s="6">
        <f>+SUM(D7:D18)</f>
        <v>80.024199999999993</v>
      </c>
      <c r="O18" s="6">
        <f>+SUM(E7:E18)</f>
        <v>98.084500000000006</v>
      </c>
      <c r="P18" s="6">
        <f>+SUM(F7:F18)</f>
        <v>135.52110000000002</v>
      </c>
      <c r="Q18" s="6">
        <f>+SUM(G7:G18)</f>
        <v>70.148399999999995</v>
      </c>
      <c r="R18" s="37"/>
      <c r="S18" s="80"/>
      <c r="T18" s="7"/>
    </row>
    <row r="19" spans="1:20" ht="28">
      <c r="A19" s="53" t="s">
        <v>13</v>
      </c>
      <c r="B19" s="212">
        <f>SUM(B7:B18)</f>
        <v>38.850364999999996</v>
      </c>
      <c r="C19" s="54">
        <f t="shared" ref="C19:F19" si="14">SUM(C7:C18)</f>
        <v>25.582600000000003</v>
      </c>
      <c r="D19" s="54">
        <f t="shared" si="14"/>
        <v>80.024199999999993</v>
      </c>
      <c r="E19" s="54">
        <f t="shared" si="14"/>
        <v>98.084500000000006</v>
      </c>
      <c r="F19" s="54">
        <f t="shared" si="14"/>
        <v>135.52110000000002</v>
      </c>
      <c r="G19" s="201">
        <f t="shared" ref="G19" si="15">SUM(G7:G18)</f>
        <v>70.148399999999995</v>
      </c>
      <c r="H19" s="201"/>
      <c r="I19" s="56"/>
      <c r="J19" s="3"/>
      <c r="K19" s="43" t="s">
        <v>14</v>
      </c>
      <c r="L19" s="46">
        <f t="shared" ref="L19" si="16">+AVERAGE(L7:L18)</f>
        <v>37.380513583333332</v>
      </c>
      <c r="M19" s="46">
        <f>+AVERAGE(M7:M18)</f>
        <v>31.208874083333331</v>
      </c>
      <c r="N19" s="46">
        <f t="shared" ref="N19:R19" si="17">+AVERAGE(N7:N18)</f>
        <v>44.061908333333328</v>
      </c>
      <c r="O19" s="46">
        <f t="shared" si="17"/>
        <v>93.026283333333325</v>
      </c>
      <c r="P19" s="46">
        <f t="shared" si="17"/>
        <v>141.71844166666668</v>
      </c>
      <c r="Q19" s="46">
        <f t="shared" si="17"/>
        <v>87.768916666666655</v>
      </c>
      <c r="R19" s="215">
        <f t="shared" si="17"/>
        <v>57.221585714285716</v>
      </c>
      <c r="S19" s="81">
        <f>+R19/Q19-1</f>
        <v>-0.34804270250247227</v>
      </c>
      <c r="T19" s="77">
        <f>+POWER(R19/M19,0.2)-1</f>
        <v>0.12890229918266694</v>
      </c>
    </row>
    <row r="20" spans="1:20" ht="28">
      <c r="A20" s="57" t="s">
        <v>15</v>
      </c>
      <c r="B20" s="213">
        <f t="shared" ref="B20:G20" si="18">+B19/B$73</f>
        <v>0.14953505849417817</v>
      </c>
      <c r="C20" s="58">
        <f t="shared" si="18"/>
        <v>0.11458570816221503</v>
      </c>
      <c r="D20" s="58">
        <f t="shared" si="18"/>
        <v>0.29061960246545215</v>
      </c>
      <c r="E20" s="58">
        <f t="shared" si="18"/>
        <v>0.3138985253078676</v>
      </c>
      <c r="F20" s="58">
        <f t="shared" si="18"/>
        <v>0.34321973051695531</v>
      </c>
      <c r="G20" s="206">
        <f t="shared" si="18"/>
        <v>0.20601228936121224</v>
      </c>
      <c r="H20" s="203"/>
      <c r="I20" s="60"/>
      <c r="J20" s="3"/>
      <c r="K20" s="44" t="s">
        <v>15</v>
      </c>
      <c r="L20" s="48">
        <f t="shared" ref="L20:R20" si="19">+L19/L$73</f>
        <v>0.1455637530258577</v>
      </c>
      <c r="M20" s="48">
        <f t="shared" si="19"/>
        <v>0.1299963165166631</v>
      </c>
      <c r="N20" s="48">
        <f t="shared" si="19"/>
        <v>0.1856737121085783</v>
      </c>
      <c r="O20" s="48">
        <f t="shared" si="19"/>
        <v>0.31021046307144468</v>
      </c>
      <c r="P20" s="48">
        <f t="shared" si="19"/>
        <v>0.37415214821167692</v>
      </c>
      <c r="Q20" s="48">
        <f t="shared" si="19"/>
        <v>0.24770021234598208</v>
      </c>
      <c r="R20" s="203">
        <f t="shared" si="19"/>
        <v>0.17804567504662158</v>
      </c>
      <c r="S20" s="74"/>
      <c r="T20" s="78"/>
    </row>
    <row r="21" spans="1:20" ht="29" thickBot="1">
      <c r="A21" s="61" t="s">
        <v>12</v>
      </c>
      <c r="B21" s="214"/>
      <c r="C21" s="63">
        <f>+C19/B19-1</f>
        <v>-0.34150940409440156</v>
      </c>
      <c r="D21" s="63">
        <f t="shared" ref="D21:G21" si="20">+D19/C19-1</f>
        <v>2.1280714235456908</v>
      </c>
      <c r="E21" s="63">
        <f t="shared" si="20"/>
        <v>0.2256854801422572</v>
      </c>
      <c r="F21" s="63">
        <f t="shared" si="20"/>
        <v>0.38167702338289944</v>
      </c>
      <c r="G21" s="207">
        <f t="shared" si="20"/>
        <v>-0.48238023451698675</v>
      </c>
      <c r="H21" s="202"/>
      <c r="I21" s="65"/>
      <c r="J21" s="2"/>
      <c r="K21" s="45" t="s">
        <v>12</v>
      </c>
      <c r="L21" s="49"/>
      <c r="M21" s="50">
        <f>+M19/L19-1</f>
        <v>-0.16510312214521627</v>
      </c>
      <c r="N21" s="50">
        <f t="shared" ref="N21:R21" si="21">+N19/M19-1</f>
        <v>0.41183908832084337</v>
      </c>
      <c r="O21" s="50">
        <f t="shared" si="21"/>
        <v>1.1112631488763256</v>
      </c>
      <c r="P21" s="50">
        <f t="shared" si="21"/>
        <v>0.52342366682391051</v>
      </c>
      <c r="Q21" s="50">
        <f t="shared" si="21"/>
        <v>-0.38068104874377395</v>
      </c>
      <c r="R21" s="202">
        <f t="shared" si="21"/>
        <v>-0.34804270250247227</v>
      </c>
      <c r="S21" s="75"/>
      <c r="T21" s="52"/>
    </row>
    <row r="22" spans="1:20" ht="15" thickBo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</row>
    <row r="23" spans="1:20" ht="15" thickBot="1">
      <c r="A23" s="275" t="s">
        <v>28</v>
      </c>
      <c r="B23" s="276"/>
      <c r="C23" s="276"/>
      <c r="D23" s="276"/>
      <c r="E23" s="276"/>
      <c r="F23" s="276"/>
      <c r="G23" s="276"/>
      <c r="H23" s="276"/>
      <c r="I23" s="277"/>
      <c r="J23" s="2"/>
      <c r="K23" s="275" t="s">
        <v>29</v>
      </c>
      <c r="L23" s="276"/>
      <c r="M23" s="276"/>
      <c r="N23" s="276"/>
      <c r="O23" s="276"/>
      <c r="P23" s="276"/>
      <c r="Q23" s="276"/>
      <c r="R23" s="276"/>
      <c r="S23" s="276"/>
      <c r="T23" s="277"/>
    </row>
    <row r="24" spans="1:20" ht="42">
      <c r="A24" s="38"/>
      <c r="B24" s="209">
        <v>2016</v>
      </c>
      <c r="C24" s="39">
        <f>+B24+1</f>
        <v>2017</v>
      </c>
      <c r="D24" s="39">
        <f t="shared" ref="D24:G24" si="22">+C24+1</f>
        <v>2018</v>
      </c>
      <c r="E24" s="39">
        <f t="shared" si="22"/>
        <v>2019</v>
      </c>
      <c r="F24" s="39">
        <f t="shared" si="22"/>
        <v>2020</v>
      </c>
      <c r="G24" s="210">
        <f t="shared" si="22"/>
        <v>2021</v>
      </c>
      <c r="H24" s="40">
        <v>2022</v>
      </c>
      <c r="I24" s="41" t="s">
        <v>16</v>
      </c>
      <c r="J24" s="2"/>
      <c r="K24" s="67"/>
      <c r="L24" s="66">
        <v>2016</v>
      </c>
      <c r="M24" s="66">
        <f>+L24+1</f>
        <v>2017</v>
      </c>
      <c r="N24" s="66">
        <f t="shared" ref="N24:Q24" si="23">+M24+1</f>
        <v>2018</v>
      </c>
      <c r="O24" s="66">
        <f t="shared" si="23"/>
        <v>2019</v>
      </c>
      <c r="P24" s="66">
        <f t="shared" si="23"/>
        <v>2020</v>
      </c>
      <c r="Q24" s="66">
        <f t="shared" si="23"/>
        <v>2021</v>
      </c>
      <c r="R24" s="40">
        <v>2022</v>
      </c>
      <c r="S24" s="79" t="s">
        <v>16</v>
      </c>
      <c r="T24" s="76" t="s">
        <v>21</v>
      </c>
    </row>
    <row r="25" spans="1:20">
      <c r="A25" s="42" t="s">
        <v>10</v>
      </c>
      <c r="B25" s="211">
        <f>+'[1]3.EXPORTACION POR TIPO'!C317/10000</f>
        <v>16.6248</v>
      </c>
      <c r="C25" s="6">
        <f>+'[1]3.EXPORTACION POR TIPO'!C329/10000</f>
        <v>17.6236</v>
      </c>
      <c r="D25" s="6">
        <f>+'[1]3.EXPORTACION POR TIPO'!C341/10000</f>
        <v>13.6394</v>
      </c>
      <c r="E25" s="6">
        <f>+'[1]3.EXPORTACION POR TIPO'!C353/10000</f>
        <v>16.7699</v>
      </c>
      <c r="F25" s="6">
        <f>+'[1]3.EXPORTACION POR TIPO'!C365/10000</f>
        <v>19.883199999999999</v>
      </c>
      <c r="G25" s="69">
        <f>+'[1]3.EXPORTACION POR TIPO'!C377/10000</f>
        <v>19.151700000000002</v>
      </c>
      <c r="H25" s="37">
        <f>+'[1]3.EXPORTACION POR TIPO'!C389/10000</f>
        <v>16.1676</v>
      </c>
      <c r="I25" s="7">
        <f t="shared" ref="I25:I30" si="24">+H25/G25-1</f>
        <v>-0.15581384420182032</v>
      </c>
      <c r="J25" s="2"/>
      <c r="K25" s="42" t="s">
        <v>10</v>
      </c>
      <c r="L25" s="6">
        <f>+SUM('[1]3.EXPORTACION POR TIPO'!C306:C317)/10000</f>
        <v>220.249706</v>
      </c>
      <c r="M25" s="6">
        <f>+SUM(C25)+SUM(B26:B36)</f>
        <v>218.71474100000003</v>
      </c>
      <c r="N25" s="6">
        <f>+SUM(D25)+SUM(C26:C36)</f>
        <v>190.34180000000001</v>
      </c>
      <c r="O25" s="6">
        <f>+SUM(E25)+SUM(D26:D36)</f>
        <v>194.83350000000002</v>
      </c>
      <c r="P25" s="6">
        <f t="shared" ref="P25" si="25">+SUM(F25)+SUM(E26:E36)</f>
        <v>214.19419999999997</v>
      </c>
      <c r="Q25" s="6">
        <f t="shared" ref="Q25" si="26">+SUM(G25)+SUM(F26:F36)</f>
        <v>255.59110000000001</v>
      </c>
      <c r="R25" s="37">
        <f>+SUM(H25)+SUM(G26:G36)</f>
        <v>262.8999</v>
      </c>
      <c r="S25" s="80">
        <f t="shared" ref="S25:S31" si="27">+R25/Q25-1</f>
        <v>2.8595674888522993E-2</v>
      </c>
      <c r="T25" s="7">
        <f t="shared" ref="T25:T31" si="28">+POWER(R25/M25,0.2)-1</f>
        <v>3.7486545269164173E-2</v>
      </c>
    </row>
    <row r="26" spans="1:20">
      <c r="A26" s="42" t="s">
        <v>11</v>
      </c>
      <c r="B26" s="211">
        <f>+'[1]3.EXPORTACION POR TIPO'!C318/10000</f>
        <v>16.801400000000001</v>
      </c>
      <c r="C26" s="6">
        <f>+'[1]3.EXPORTACION POR TIPO'!C330/10000</f>
        <v>12.016400000000001</v>
      </c>
      <c r="D26" s="6">
        <f>+'[1]3.EXPORTACION POR TIPO'!C342/10000</f>
        <v>13.430199999999999</v>
      </c>
      <c r="E26" s="6">
        <f>+'[1]3.EXPORTACION POR TIPO'!C354/10000</f>
        <v>15.3057</v>
      </c>
      <c r="F26" s="6">
        <f>+'[1]3.EXPORTACION POR TIPO'!C366/10000</f>
        <v>17.801100000000002</v>
      </c>
      <c r="G26" s="69">
        <f>+'[1]3.EXPORTACION POR TIPO'!C378/10000</f>
        <v>19.8508</v>
      </c>
      <c r="H26" s="37">
        <f>+'[1]3.EXPORTACION POR TIPO'!C390/10000</f>
        <v>19.078499999999998</v>
      </c>
      <c r="I26" s="7">
        <f t="shared" si="24"/>
        <v>-3.8905233038467046E-2</v>
      </c>
      <c r="J26" s="2"/>
      <c r="K26" s="42" t="s">
        <v>11</v>
      </c>
      <c r="L26" s="6">
        <f>+SUM('[1]3.EXPORTACION POR TIPO'!C307:C318)/10000</f>
        <v>220.99981699999998</v>
      </c>
      <c r="M26" s="6">
        <f>+SUM(C25:C26)+SUM(B27:B36)</f>
        <v>213.92974100000004</v>
      </c>
      <c r="N26" s="6">
        <f>+SUM(D25:D26)+SUM(C27:C36)</f>
        <v>191.75559999999999</v>
      </c>
      <c r="O26" s="6">
        <f>+SUM(E25:E26)+SUM(D27:D36)</f>
        <v>196.709</v>
      </c>
      <c r="P26" s="6">
        <f t="shared" ref="P26" si="29">+SUM(F25:F26)+SUM(E27:E36)</f>
        <v>216.68959999999998</v>
      </c>
      <c r="Q26" s="6">
        <f t="shared" ref="Q26:R26" si="30">+SUM(G25:G26)+SUM(F27:F36)</f>
        <v>257.64080000000001</v>
      </c>
      <c r="R26" s="37">
        <f t="shared" si="30"/>
        <v>262.12759999999997</v>
      </c>
      <c r="S26" s="80">
        <f t="shared" si="27"/>
        <v>1.7414943595889909E-2</v>
      </c>
      <c r="T26" s="7">
        <f t="shared" si="28"/>
        <v>4.1473723594560807E-2</v>
      </c>
    </row>
    <row r="27" spans="1:20">
      <c r="A27" s="42" t="s">
        <v>0</v>
      </c>
      <c r="B27" s="211">
        <f>+'[1]3.EXPORTACION POR TIPO'!C319/10000</f>
        <v>19.152355</v>
      </c>
      <c r="C27" s="6">
        <f>+'[1]3.EXPORTACION POR TIPO'!C331/10000</f>
        <v>16.026599999999998</v>
      </c>
      <c r="D27" s="6">
        <f>+'[1]3.EXPORTACION POR TIPO'!C343/10000</f>
        <v>15.2233</v>
      </c>
      <c r="E27" s="6">
        <f>+'[1]3.EXPORTACION POR TIPO'!C355/10000</f>
        <v>16.1937</v>
      </c>
      <c r="F27" s="6">
        <f>+'[1]3.EXPORTACION POR TIPO'!C367/10000</f>
        <v>16.731000000000002</v>
      </c>
      <c r="G27" s="69">
        <f>+'[1]3.EXPORTACION POR TIPO'!C379/10000</f>
        <v>23.3721</v>
      </c>
      <c r="H27" s="37">
        <f>+'[1]3.EXPORTACION POR TIPO'!C391/10000</f>
        <v>21.540700000000001</v>
      </c>
      <c r="I27" s="7">
        <f t="shared" si="24"/>
        <v>-7.8358384569636397E-2</v>
      </c>
      <c r="J27" s="2"/>
      <c r="K27" s="42" t="s">
        <v>0</v>
      </c>
      <c r="L27" s="6">
        <f>+SUM('[1]3.EXPORTACION POR TIPO'!C308:C319)/10000</f>
        <v>218.70459499999998</v>
      </c>
      <c r="M27" s="6">
        <f>+SUM(C25:C27)+SUM(B28:B36)</f>
        <v>210.80398600000001</v>
      </c>
      <c r="N27" s="6">
        <f>+SUM(D25:D27)+SUM(C28:C36)</f>
        <v>190.95230000000001</v>
      </c>
      <c r="O27" s="6">
        <f>+SUM(E25:E27)+SUM(D28:D36)</f>
        <v>197.67939999999999</v>
      </c>
      <c r="P27" s="6">
        <f t="shared" ref="P27" si="31">+SUM(F25:F27)+SUM(E28:E36)</f>
        <v>217.22689999999997</v>
      </c>
      <c r="Q27" s="6">
        <f t="shared" ref="Q27" si="32">+SUM(G25:G27)+SUM(F28:F36)</f>
        <v>264.28190000000001</v>
      </c>
      <c r="R27" s="37">
        <f>+SUM(H25:H27)+SUM(G28:G36)</f>
        <v>260.2962</v>
      </c>
      <c r="S27" s="80">
        <f t="shared" si="27"/>
        <v>-1.5081244686071971E-2</v>
      </c>
      <c r="T27" s="7">
        <f t="shared" si="28"/>
        <v>4.3080440900125971E-2</v>
      </c>
    </row>
    <row r="28" spans="1:20">
      <c r="A28" s="42" t="s">
        <v>1</v>
      </c>
      <c r="B28" s="211">
        <f>+'[1]3.EXPORTACION POR TIPO'!C320/10000</f>
        <v>18.838298000000002</v>
      </c>
      <c r="C28" s="6">
        <f>+'[1]3.EXPORTACION POR TIPO'!C332/10000</f>
        <v>15.1463</v>
      </c>
      <c r="D28" s="6">
        <f>+'[1]3.EXPORTACION POR TIPO'!C344/10000</f>
        <v>14.4247</v>
      </c>
      <c r="E28" s="6">
        <f>+'[1]3.EXPORTACION POR TIPO'!C356/10000</f>
        <v>17.868099999999998</v>
      </c>
      <c r="F28" s="6">
        <f>+'[1]3.EXPORTACION POR TIPO'!C368/10000</f>
        <v>20.5623</v>
      </c>
      <c r="G28" s="69">
        <f>+'[1]3.EXPORTACION POR TIPO'!C380/10000</f>
        <v>21.446100000000001</v>
      </c>
      <c r="H28" s="37">
        <f>+'[1]3.EXPORTACION POR TIPO'!C392/10000</f>
        <v>22.5444</v>
      </c>
      <c r="I28" s="7">
        <f t="shared" si="24"/>
        <v>5.1212108495250819E-2</v>
      </c>
      <c r="J28" s="2"/>
      <c r="K28" s="42" t="s">
        <v>1</v>
      </c>
      <c r="L28" s="6">
        <f>+SUM('[1]3.EXPORTACION POR TIPO'!C309:C320)/10000</f>
        <v>215.811271</v>
      </c>
      <c r="M28" s="6">
        <f>+SUM(C25:C28)+SUM(B29:B36)</f>
        <v>207.111988</v>
      </c>
      <c r="N28" s="6">
        <f>+SUM(D25:D28)+SUM(C29:C36)</f>
        <v>190.23070000000001</v>
      </c>
      <c r="O28" s="6">
        <f>+SUM(E25:E28)+SUM(D29:D36)</f>
        <v>201.12279999999998</v>
      </c>
      <c r="P28" s="6">
        <f t="shared" ref="P28" si="33">+SUM(F25:F28)+SUM(E29:E36)</f>
        <v>219.9211</v>
      </c>
      <c r="Q28" s="6">
        <f t="shared" ref="Q28" si="34">+SUM(G25:G28)+SUM(F29:F36)</f>
        <v>265.16570000000002</v>
      </c>
      <c r="R28" s="37">
        <f>+SUM(H25:H28)+SUM(G29:G36)</f>
        <v>261.39449999999999</v>
      </c>
      <c r="S28" s="80">
        <f t="shared" si="27"/>
        <v>-1.4222050589499435E-2</v>
      </c>
      <c r="T28" s="7">
        <f t="shared" si="28"/>
        <v>4.7654883180748397E-2</v>
      </c>
    </row>
    <row r="29" spans="1:20">
      <c r="A29" s="42" t="s">
        <v>2</v>
      </c>
      <c r="B29" s="211">
        <f>+'[1]3.EXPORTACION POR TIPO'!C321/10000</f>
        <v>18.086677999999999</v>
      </c>
      <c r="C29" s="6">
        <f>+'[1]3.EXPORTACION POR TIPO'!C333/10000</f>
        <v>15.6912</v>
      </c>
      <c r="D29" s="6">
        <f>+'[1]3.EXPORTACION POR TIPO'!C345/10000</f>
        <v>15.9255</v>
      </c>
      <c r="E29" s="6">
        <f>+'[1]3.EXPORTACION POR TIPO'!C357/10000</f>
        <v>18.444900000000001</v>
      </c>
      <c r="F29" s="6">
        <f>+'[1]3.EXPORTACION POR TIPO'!C369/10000</f>
        <v>21.7027</v>
      </c>
      <c r="G29" s="69">
        <f>+'[1]3.EXPORTACION POR TIPO'!C381/10000</f>
        <v>22.515499999999999</v>
      </c>
      <c r="H29" s="37">
        <f>+'[1]3.EXPORTACION POR TIPO'!C393/10000</f>
        <v>19.512799999999999</v>
      </c>
      <c r="I29" s="7">
        <f t="shared" si="24"/>
        <v>-0.133361462103884</v>
      </c>
      <c r="J29" s="2"/>
      <c r="K29" s="42" t="s">
        <v>2</v>
      </c>
      <c r="L29" s="6">
        <f>+SUM('[1]3.EXPORTACION POR TIPO'!C310:C321)/10000</f>
        <v>215.96569899999997</v>
      </c>
      <c r="M29" s="6">
        <f>+SUM(C25:C29)+SUM(B30:B36)</f>
        <v>204.71651</v>
      </c>
      <c r="N29" s="6">
        <f>+SUM(D25:D29)+SUM(C30:C36)</f>
        <v>190.465</v>
      </c>
      <c r="O29" s="6">
        <f>+SUM(E25:E29)+SUM(D30:D36)</f>
        <v>203.6422</v>
      </c>
      <c r="P29" s="6">
        <f t="shared" ref="P29" si="35">+SUM(F25:F29)+SUM(E30:E36)</f>
        <v>223.1789</v>
      </c>
      <c r="Q29" s="6">
        <f t="shared" ref="Q29" si="36">+SUM(G25:G29)+SUM(F30:F36)</f>
        <v>265.9785</v>
      </c>
      <c r="R29" s="37">
        <f>+SUM(H25:H29)+SUM(G30:G36)</f>
        <v>258.39179999999999</v>
      </c>
      <c r="S29" s="80">
        <f t="shared" si="27"/>
        <v>-2.8523734061211781E-2</v>
      </c>
      <c r="T29" s="7">
        <f t="shared" si="28"/>
        <v>4.7671600746345799E-2</v>
      </c>
    </row>
    <row r="30" spans="1:20">
      <c r="A30" s="42" t="s">
        <v>3</v>
      </c>
      <c r="B30" s="211">
        <f>+'[1]3.EXPORTACION POR TIPO'!C322/10000</f>
        <v>15.831010000000001</v>
      </c>
      <c r="C30" s="6">
        <f>+'[1]3.EXPORTACION POR TIPO'!C334/10000</f>
        <v>17.4757</v>
      </c>
      <c r="D30" s="6">
        <f>+'[1]3.EXPORTACION POR TIPO'!C346/10000</f>
        <v>14.5319</v>
      </c>
      <c r="E30" s="6">
        <f>+'[1]3.EXPORTACION POR TIPO'!C358/10000</f>
        <v>14.5085</v>
      </c>
      <c r="F30" s="6">
        <f>+'[1]3.EXPORTACION POR TIPO'!C370/10000</f>
        <v>20.538499999999999</v>
      </c>
      <c r="G30" s="69">
        <f>+'[1]3.EXPORTACION POR TIPO'!C382/10000</f>
        <v>22.932600000000001</v>
      </c>
      <c r="H30" s="37">
        <f>+'[1]3.EXPORTACION POR TIPO'!C394/10000</f>
        <v>22.7959</v>
      </c>
      <c r="I30" s="7">
        <f t="shared" si="24"/>
        <v>-5.9609464256125122E-3</v>
      </c>
      <c r="J30" s="2"/>
      <c r="K30" s="42" t="s">
        <v>3</v>
      </c>
      <c r="L30" s="6">
        <f>+SUM('[1]3.EXPORTACION POR TIPO'!C311:C322)/10000</f>
        <v>211.06281200000001</v>
      </c>
      <c r="M30" s="6">
        <f>+SUM(C25:C30)+SUM(B31:B36)</f>
        <v>206.3612</v>
      </c>
      <c r="N30" s="6">
        <f>+SUM(D25:D30)+SUM(C31:C36)</f>
        <v>187.52120000000002</v>
      </c>
      <c r="O30" s="6">
        <f>+SUM(E25:E30)+SUM(D31:D36)</f>
        <v>203.61880000000002</v>
      </c>
      <c r="P30" s="6">
        <f t="shared" ref="P30" si="37">+SUM(F25:F30)+SUM(E31:E36)</f>
        <v>229.2089</v>
      </c>
      <c r="Q30" s="6">
        <f t="shared" ref="Q30:R30" si="38">+SUM(G25:G30)+SUM(F31:F36)</f>
        <v>268.37260000000003</v>
      </c>
      <c r="R30" s="37">
        <f t="shared" si="38"/>
        <v>258.25510000000003</v>
      </c>
      <c r="S30" s="80">
        <f t="shared" si="27"/>
        <v>-3.7699452179544402E-2</v>
      </c>
      <c r="T30" s="7">
        <f t="shared" si="28"/>
        <v>4.5885573118113365E-2</v>
      </c>
    </row>
    <row r="31" spans="1:20">
      <c r="A31" s="42" t="s">
        <v>4</v>
      </c>
      <c r="B31" s="211">
        <f>+'[1]3.EXPORTACION POR TIPO'!C323/10000</f>
        <v>15.5695</v>
      </c>
      <c r="C31" s="6">
        <f>+'[1]3.EXPORTACION POR TIPO'!C335/10000</f>
        <v>16.2925</v>
      </c>
      <c r="D31" s="6">
        <f>+'[1]3.EXPORTACION POR TIPO'!C347/10000</f>
        <v>18.558299999999999</v>
      </c>
      <c r="E31" s="6">
        <f>+'[1]3.EXPORTACION POR TIPO'!C359/10000</f>
        <v>18.0444</v>
      </c>
      <c r="F31" s="6">
        <f>+'[1]3.EXPORTACION POR TIPO'!C371/10000</f>
        <v>25.168099999999999</v>
      </c>
      <c r="G31" s="69">
        <f>+'[1]3.EXPORTACION POR TIPO'!C383/10000</f>
        <v>22.206700000000001</v>
      </c>
      <c r="H31" s="37">
        <f>+'[1]3.EXPORTACION POR TIPO'!C395/10000</f>
        <v>16.695399999999999</v>
      </c>
      <c r="I31" s="7">
        <f t="shared" ref="I31" si="39">+H31/G31-1</f>
        <v>-0.24818185502573553</v>
      </c>
      <c r="J31" s="2"/>
      <c r="K31" s="42" t="s">
        <v>4</v>
      </c>
      <c r="L31" s="6">
        <f>+SUM('[1]3.EXPORTACION POR TIPO'!C312:C323)/10000</f>
        <v>209.828587</v>
      </c>
      <c r="M31" s="6">
        <f t="shared" ref="M31:R31" si="40">+SUM(C25:C31)+SUM(B32:B36)</f>
        <v>207.08420000000001</v>
      </c>
      <c r="N31" s="6">
        <f t="shared" si="40"/>
        <v>189.78700000000003</v>
      </c>
      <c r="O31" s="6">
        <f t="shared" si="40"/>
        <v>203.10489999999999</v>
      </c>
      <c r="P31" s="6">
        <f t="shared" si="40"/>
        <v>236.33259999999999</v>
      </c>
      <c r="Q31" s="6">
        <f t="shared" si="40"/>
        <v>265.41120000000001</v>
      </c>
      <c r="R31" s="37">
        <f t="shared" si="40"/>
        <v>252.74379999999996</v>
      </c>
      <c r="S31" s="80">
        <f t="shared" si="27"/>
        <v>-4.7727450838548013E-2</v>
      </c>
      <c r="T31" s="7">
        <f t="shared" si="28"/>
        <v>4.0654841942653341E-2</v>
      </c>
    </row>
    <row r="32" spans="1:20">
      <c r="A32" s="42" t="s">
        <v>5</v>
      </c>
      <c r="B32" s="211">
        <f>+'[1]3.EXPORTACION POR TIPO'!C324/10000</f>
        <v>23.723800000000001</v>
      </c>
      <c r="C32" s="6">
        <f>+'[1]3.EXPORTACION POR TIPO'!C336/10000</f>
        <v>20.6068</v>
      </c>
      <c r="D32" s="6">
        <f>+'[1]3.EXPORTACION POR TIPO'!C348/10000</f>
        <v>19.486699999999999</v>
      </c>
      <c r="E32" s="6">
        <f>+'[1]3.EXPORTACION POR TIPO'!C360/10000</f>
        <v>21.462599999999998</v>
      </c>
      <c r="F32" s="6">
        <f>+'[1]3.EXPORTACION POR TIPO'!C372/10000</f>
        <v>24.5167</v>
      </c>
      <c r="G32" s="69">
        <f>+'[1]3.EXPORTACION POR TIPO'!C384/10000</f>
        <v>22.587599999999998</v>
      </c>
      <c r="H32" s="37"/>
      <c r="I32" s="7"/>
      <c r="J32" s="2"/>
      <c r="K32" s="42" t="s">
        <v>5</v>
      </c>
      <c r="L32" s="6">
        <f>+SUM('[1]3.EXPORTACION POR TIPO'!C313:C324)/10000</f>
        <v>215.70240499999997</v>
      </c>
      <c r="M32" s="6">
        <f>+SUM(C25:C32)+SUM(B33:B36)</f>
        <v>203.96719999999999</v>
      </c>
      <c r="N32" s="6">
        <f>+SUM(D25:D32)+SUM(C33:C36)</f>
        <v>188.6669</v>
      </c>
      <c r="O32" s="6">
        <f>+SUM(E25:E32)+SUM(D33:D36)</f>
        <v>205.08080000000001</v>
      </c>
      <c r="P32" s="6">
        <f>+SUM(F25:F32)+SUM(E33:E36)</f>
        <v>239.38669999999999</v>
      </c>
      <c r="Q32" s="6">
        <f>+SUM(G25:G32)+SUM(F33:F36)</f>
        <v>263.4821</v>
      </c>
      <c r="R32" s="37"/>
      <c r="S32" s="80"/>
      <c r="T32" s="7"/>
    </row>
    <row r="33" spans="1:20">
      <c r="A33" s="42" t="s">
        <v>6</v>
      </c>
      <c r="B33" s="211">
        <f>+'[1]3.EXPORTACION POR TIPO'!C325/10000</f>
        <v>18.584599999999998</v>
      </c>
      <c r="C33" s="6">
        <f>+'[1]3.EXPORTACION POR TIPO'!C337/10000</f>
        <v>15.4472</v>
      </c>
      <c r="D33" s="6">
        <f>+'[1]3.EXPORTACION POR TIPO'!C349/10000</f>
        <v>14.4673</v>
      </c>
      <c r="E33" s="6">
        <f>+'[1]3.EXPORTACION POR TIPO'!C361/10000</f>
        <v>15.591200000000001</v>
      </c>
      <c r="F33" s="6">
        <f>+'[1]3.EXPORTACION POR TIPO'!C373/10000</f>
        <v>23.649699999999999</v>
      </c>
      <c r="G33" s="69">
        <f>+'[1]3.EXPORTACION POR TIPO'!C385/10000</f>
        <v>22.677199999999999</v>
      </c>
      <c r="H33" s="37"/>
      <c r="I33" s="7"/>
      <c r="J33" s="2"/>
      <c r="K33" s="42" t="s">
        <v>6</v>
      </c>
      <c r="L33" s="6">
        <f>+SUM('[1]3.EXPORTACION POR TIPO'!C314:C325)/10000</f>
        <v>215.18694300000001</v>
      </c>
      <c r="M33" s="6">
        <f>+SUM(C25:C33)+SUM(B34:B36)</f>
        <v>200.82980000000001</v>
      </c>
      <c r="N33" s="6">
        <f>+SUM(D25:D33)+SUM(C34:C36)</f>
        <v>187.68700000000001</v>
      </c>
      <c r="O33" s="6">
        <f>+SUM(E25:E33)+SUM(D34:D36)</f>
        <v>206.2047</v>
      </c>
      <c r="P33" s="6">
        <f>+SUM(F25:F33)+SUM(E34:E36)</f>
        <v>247.44519999999997</v>
      </c>
      <c r="Q33" s="6">
        <f>+SUM(G25:G33)+SUM(F34:F36)</f>
        <v>262.50960000000003</v>
      </c>
      <c r="R33" s="37"/>
      <c r="S33" s="80"/>
      <c r="T33" s="7"/>
    </row>
    <row r="34" spans="1:20">
      <c r="A34" s="42" t="s">
        <v>7</v>
      </c>
      <c r="B34" s="211">
        <f>+'[1]3.EXPORTACION POR TIPO'!C326/10000</f>
        <v>19.739699999999999</v>
      </c>
      <c r="C34" s="6">
        <f>+'[1]3.EXPORTACION POR TIPO'!C338/10000</f>
        <v>17.809999999999999</v>
      </c>
      <c r="D34" s="6">
        <f>+'[1]3.EXPORTACION POR TIPO'!C350/10000</f>
        <v>18.8001</v>
      </c>
      <c r="E34" s="6">
        <f>+'[1]3.EXPORTACION POR TIPO'!C362/10000</f>
        <v>20.913900000000002</v>
      </c>
      <c r="F34" s="6">
        <f>+'[1]3.EXPORTACION POR TIPO'!C374/10000</f>
        <v>24.9026</v>
      </c>
      <c r="G34" s="69">
        <f>+'[1]3.EXPORTACION POR TIPO'!C386/10000</f>
        <v>22.192900000000002</v>
      </c>
      <c r="H34" s="37"/>
      <c r="I34" s="7"/>
      <c r="J34" s="2"/>
      <c r="K34" s="42" t="s">
        <v>7</v>
      </c>
      <c r="L34" s="6">
        <f>+SUM('[1]3.EXPORTACION POR TIPO'!C315:C326)/10000</f>
        <v>215.88718500000002</v>
      </c>
      <c r="M34" s="6">
        <f>+SUM(C25:C34)+SUM(B35:B36)</f>
        <v>198.90010000000001</v>
      </c>
      <c r="N34" s="6">
        <f>+SUM(D25:D34)+SUM(C35:C36)</f>
        <v>188.67710000000002</v>
      </c>
      <c r="O34" s="6">
        <f>+SUM(E25:E34)+SUM(D35:D36)</f>
        <v>208.31850000000003</v>
      </c>
      <c r="P34" s="6">
        <f>+SUM(F25:F34)+SUM(E35:E36)</f>
        <v>251.43389999999999</v>
      </c>
      <c r="Q34" s="6">
        <f>+SUM(G25:G34)+SUM(F35:F36)</f>
        <v>259.79990000000004</v>
      </c>
      <c r="R34" s="37"/>
      <c r="S34" s="80"/>
      <c r="T34" s="7"/>
    </row>
    <row r="35" spans="1:20">
      <c r="A35" s="42" t="s">
        <v>8</v>
      </c>
      <c r="B35" s="211">
        <f>+'[1]3.EXPORTACION POR TIPO'!C327/10000</f>
        <v>15.668799999999999</v>
      </c>
      <c r="C35" s="6">
        <f>+'[1]3.EXPORTACION POR TIPO'!C339/10000</f>
        <v>15.090299999999999</v>
      </c>
      <c r="D35" s="6">
        <f>+'[1]3.EXPORTACION POR TIPO'!C351/10000</f>
        <v>16.247599999999998</v>
      </c>
      <c r="E35" s="6">
        <f>+'[1]3.EXPORTACION POR TIPO'!C363/10000</f>
        <v>17.259899999999998</v>
      </c>
      <c r="F35" s="6">
        <f>+'[1]3.EXPORTACION POR TIPO'!C375/10000</f>
        <v>21.3797</v>
      </c>
      <c r="G35" s="69">
        <f>+'[1]3.EXPORTACION POR TIPO'!C387/10000</f>
        <v>23.4192</v>
      </c>
      <c r="H35" s="37"/>
      <c r="I35" s="7"/>
      <c r="J35" s="2"/>
      <c r="K35" s="42" t="s">
        <v>8</v>
      </c>
      <c r="L35" s="6">
        <f>+SUM('[1]3.EXPORTACION POR TIPO'!C316:C327)/10000</f>
        <v>215.86893200000003</v>
      </c>
      <c r="M35" s="6">
        <f>+SUM(C25:C35)+SUM(B36)</f>
        <v>198.32160000000002</v>
      </c>
      <c r="N35" s="6">
        <f>+SUM(D25:D35)+SUM(C36)</f>
        <v>189.83440000000004</v>
      </c>
      <c r="O35" s="6">
        <f>+SUM(E25:E35)+SUM(D36)</f>
        <v>209.33080000000001</v>
      </c>
      <c r="P35" s="6">
        <f>+SUM(F25:F35)+SUM(E36)</f>
        <v>255.55369999999999</v>
      </c>
      <c r="Q35" s="6">
        <f>+SUM(G25:G35)+SUM(F36)</f>
        <v>261.83940000000001</v>
      </c>
      <c r="R35" s="37"/>
      <c r="S35" s="80"/>
      <c r="T35" s="7"/>
    </row>
    <row r="36" spans="1:20">
      <c r="A36" s="42" t="s">
        <v>9</v>
      </c>
      <c r="B36" s="211">
        <f>+'[1]3.EXPORTACION POR TIPO'!C328/10000</f>
        <v>19.094999999999999</v>
      </c>
      <c r="C36" s="6">
        <f>+'[1]3.EXPORTACION POR TIPO'!C340/10000</f>
        <v>15.099399999999999</v>
      </c>
      <c r="D36" s="6">
        <f>+'[1]3.EXPORTACION POR TIPO'!C352/10000</f>
        <v>16.968</v>
      </c>
      <c r="E36" s="6">
        <f>+'[1]3.EXPORTACION POR TIPO'!C364/10000</f>
        <v>18.7181</v>
      </c>
      <c r="F36" s="6">
        <f>+'[1]3.EXPORTACION POR TIPO'!C376/10000</f>
        <v>19.486999999999998</v>
      </c>
      <c r="G36" s="69">
        <f>+'[1]3.EXPORTACION POR TIPO'!C388/10000</f>
        <v>23.531600000000001</v>
      </c>
      <c r="H36" s="37"/>
      <c r="I36" s="7"/>
      <c r="J36" s="2"/>
      <c r="K36" s="42" t="s">
        <v>9</v>
      </c>
      <c r="L36" s="6">
        <f>+SUM('[1]3.EXPORTACION POR TIPO'!C317:C328)/10000</f>
        <v>217.71594100000002</v>
      </c>
      <c r="M36" s="6">
        <f>+SUM(C25:C36)</f>
        <v>194.32600000000002</v>
      </c>
      <c r="N36" s="6">
        <f>+SUM(D25:D36)</f>
        <v>191.70300000000003</v>
      </c>
      <c r="O36" s="6">
        <f>+SUM(E25:E36)</f>
        <v>211.08090000000001</v>
      </c>
      <c r="P36" s="6">
        <f>+SUM(F25:F36)</f>
        <v>256.32260000000002</v>
      </c>
      <c r="Q36" s="6">
        <f>+SUM(G25:G36)</f>
        <v>265.88400000000001</v>
      </c>
      <c r="R36" s="37"/>
      <c r="S36" s="80"/>
      <c r="T36" s="7"/>
    </row>
    <row r="37" spans="1:20" ht="28">
      <c r="A37" s="53" t="s">
        <v>13</v>
      </c>
      <c r="B37" s="212">
        <f>SUM(B25:B36)</f>
        <v>217.71594100000002</v>
      </c>
      <c r="C37" s="54">
        <f>SUM(C25:C36)</f>
        <v>194.32600000000002</v>
      </c>
      <c r="D37" s="54">
        <f>SUM(D25:D36)</f>
        <v>191.70300000000003</v>
      </c>
      <c r="E37" s="54">
        <f>SUM(E25:E36)</f>
        <v>211.08090000000001</v>
      </c>
      <c r="F37" s="54">
        <f>SUM(F25:F36)</f>
        <v>256.32260000000002</v>
      </c>
      <c r="G37" s="201">
        <f t="shared" ref="G37" si="41">SUM(G25:G36)</f>
        <v>265.88400000000001</v>
      </c>
      <c r="H37" s="201"/>
      <c r="I37" s="56"/>
      <c r="J37" s="3"/>
      <c r="K37" s="43" t="s">
        <v>14</v>
      </c>
      <c r="L37" s="46">
        <f t="shared" ref="L37:R37" si="42">+AVERAGE(L25:L36)</f>
        <v>216.08199108333329</v>
      </c>
      <c r="M37" s="46">
        <f t="shared" si="42"/>
        <v>205.42225550000003</v>
      </c>
      <c r="N37" s="46">
        <f t="shared" si="42"/>
        <v>189.80183333333335</v>
      </c>
      <c r="O37" s="46">
        <f t="shared" si="42"/>
        <v>203.39385833333336</v>
      </c>
      <c r="P37" s="46">
        <f t="shared" si="42"/>
        <v>233.90785833333334</v>
      </c>
      <c r="Q37" s="46">
        <f t="shared" si="42"/>
        <v>262.99639999999999</v>
      </c>
      <c r="R37" s="215">
        <f t="shared" si="42"/>
        <v>259.44412857142851</v>
      </c>
      <c r="S37" s="81">
        <f>+R37/Q37-1</f>
        <v>-1.3506920355455421E-2</v>
      </c>
      <c r="T37" s="77">
        <f>+POWER(R37/M37,0.2)-1</f>
        <v>4.7802114816168917E-2</v>
      </c>
    </row>
    <row r="38" spans="1:20" ht="28">
      <c r="A38" s="57" t="s">
        <v>15</v>
      </c>
      <c r="B38" s="213">
        <f t="shared" ref="B38:G38" si="43">+B37/B$73</f>
        <v>0.83798867713469483</v>
      </c>
      <c r="C38" s="58">
        <f t="shared" si="43"/>
        <v>0.87039559404949451</v>
      </c>
      <c r="D38" s="58">
        <f t="shared" si="43"/>
        <v>0.69619752089286224</v>
      </c>
      <c r="E38" s="58">
        <f t="shared" si="43"/>
        <v>0.67551940653882592</v>
      </c>
      <c r="F38" s="58">
        <f t="shared" si="43"/>
        <v>0.64916071148629495</v>
      </c>
      <c r="G38" s="206">
        <f t="shared" si="43"/>
        <v>0.78084990597813431</v>
      </c>
      <c r="H38" s="203"/>
      <c r="I38" s="60"/>
      <c r="J38" s="3"/>
      <c r="K38" s="44" t="s">
        <v>15</v>
      </c>
      <c r="L38" s="48">
        <f t="shared" ref="L38:R38" si="44">+L37/L$73</f>
        <v>0.84144658722436672</v>
      </c>
      <c r="M38" s="48">
        <f t="shared" si="44"/>
        <v>0.85565844106519107</v>
      </c>
      <c r="N38" s="48">
        <f t="shared" si="44"/>
        <v>0.79981127220841064</v>
      </c>
      <c r="O38" s="48">
        <f t="shared" si="44"/>
        <v>0.67824813287862373</v>
      </c>
      <c r="P38" s="48">
        <f t="shared" si="44"/>
        <v>0.61754226655170741</v>
      </c>
      <c r="Q38" s="48">
        <f t="shared" si="44"/>
        <v>0.7422247715969551</v>
      </c>
      <c r="R38" s="203">
        <f t="shared" si="44"/>
        <v>0.80726363018021241</v>
      </c>
      <c r="S38" s="74"/>
      <c r="T38" s="78"/>
    </row>
    <row r="39" spans="1:20" ht="29" thickBot="1">
      <c r="A39" s="61" t="s">
        <v>12</v>
      </c>
      <c r="B39" s="214"/>
      <c r="C39" s="63">
        <f>+C37/B37-1</f>
        <v>-0.10743329538740565</v>
      </c>
      <c r="D39" s="63">
        <f t="shared" ref="D39:G39" si="45">+D37/C37-1</f>
        <v>-1.3497936457293358E-2</v>
      </c>
      <c r="E39" s="63">
        <f t="shared" si="45"/>
        <v>0.10108292514984107</v>
      </c>
      <c r="F39" s="63">
        <f t="shared" si="45"/>
        <v>0.21433346172012735</v>
      </c>
      <c r="G39" s="207">
        <f t="shared" si="45"/>
        <v>3.730221213424012E-2</v>
      </c>
      <c r="H39" s="202"/>
      <c r="I39" s="65"/>
      <c r="J39" s="2"/>
      <c r="K39" s="45" t="s">
        <v>12</v>
      </c>
      <c r="L39" s="49"/>
      <c r="M39" s="50">
        <f>+M37/L37-1</f>
        <v>-4.9331901885438789E-2</v>
      </c>
      <c r="N39" s="50">
        <f t="shared" ref="N39:Q39" si="46">+N37/M37-1</f>
        <v>-7.6040554265390581E-2</v>
      </c>
      <c r="O39" s="50">
        <f t="shared" si="46"/>
        <v>7.1611663392784353E-2</v>
      </c>
      <c r="P39" s="50">
        <f t="shared" si="46"/>
        <v>0.15002419566667502</v>
      </c>
      <c r="Q39" s="50">
        <f t="shared" si="46"/>
        <v>0.1243589756835517</v>
      </c>
      <c r="R39" s="202">
        <f t="shared" ref="R39" si="47">+R37/Q37-1</f>
        <v>-1.3506920355455421E-2</v>
      </c>
      <c r="S39" s="75"/>
      <c r="T39" s="52"/>
    </row>
    <row r="40" spans="1:20" ht="15" thickBo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</row>
    <row r="41" spans="1:20" ht="15" thickBot="1">
      <c r="A41" s="275" t="s">
        <v>30</v>
      </c>
      <c r="B41" s="276"/>
      <c r="C41" s="276"/>
      <c r="D41" s="276"/>
      <c r="E41" s="276"/>
      <c r="F41" s="276"/>
      <c r="G41" s="276"/>
      <c r="H41" s="276"/>
      <c r="I41" s="277"/>
      <c r="J41" s="2"/>
      <c r="K41" s="275" t="s">
        <v>31</v>
      </c>
      <c r="L41" s="276"/>
      <c r="M41" s="276"/>
      <c r="N41" s="276"/>
      <c r="O41" s="276"/>
      <c r="P41" s="276"/>
      <c r="Q41" s="276"/>
      <c r="R41" s="276"/>
      <c r="S41" s="276"/>
      <c r="T41" s="277"/>
    </row>
    <row r="42" spans="1:20" ht="42">
      <c r="A42" s="38"/>
      <c r="B42" s="209">
        <v>2016</v>
      </c>
      <c r="C42" s="39">
        <f>+B42+1</f>
        <v>2017</v>
      </c>
      <c r="D42" s="39">
        <f t="shared" ref="D42:G42" si="48">+C42+1</f>
        <v>2018</v>
      </c>
      <c r="E42" s="39">
        <f t="shared" si="48"/>
        <v>2019</v>
      </c>
      <c r="F42" s="39">
        <f t="shared" si="48"/>
        <v>2020</v>
      </c>
      <c r="G42" s="210">
        <f t="shared" si="48"/>
        <v>2021</v>
      </c>
      <c r="H42" s="40">
        <v>2022</v>
      </c>
      <c r="I42" s="41" t="s">
        <v>16</v>
      </c>
      <c r="J42" s="2"/>
      <c r="K42" s="67"/>
      <c r="L42" s="66">
        <v>2016</v>
      </c>
      <c r="M42" s="66">
        <f>+L42+1</f>
        <v>2017</v>
      </c>
      <c r="N42" s="66">
        <f t="shared" ref="N42:Q42" si="49">+M42+1</f>
        <v>2018</v>
      </c>
      <c r="O42" s="66">
        <f t="shared" si="49"/>
        <v>2019</v>
      </c>
      <c r="P42" s="66">
        <f t="shared" si="49"/>
        <v>2020</v>
      </c>
      <c r="Q42" s="66">
        <f t="shared" si="49"/>
        <v>2021</v>
      </c>
      <c r="R42" s="40">
        <v>2022</v>
      </c>
      <c r="S42" s="79" t="s">
        <v>16</v>
      </c>
      <c r="T42" s="76" t="s">
        <v>21</v>
      </c>
    </row>
    <row r="43" spans="1:20">
      <c r="A43" s="42" t="s">
        <v>10</v>
      </c>
      <c r="B43" s="211">
        <f>+'[1]3.EXPORTACION POR TIPO'!D317/10000</f>
        <v>0.14843599999999998</v>
      </c>
      <c r="C43" s="6">
        <f>+'[1]3.EXPORTACION POR TIPO'!D329/10000</f>
        <v>0.17349999999999999</v>
      </c>
      <c r="D43" s="6">
        <f>+'[1]3.EXPORTACION POR TIPO'!D341/10000</f>
        <v>0.15129999999999999</v>
      </c>
      <c r="E43" s="6">
        <f>+'[1]3.EXPORTACION POR TIPO'!D353/10000</f>
        <v>0.19919999999999999</v>
      </c>
      <c r="F43" s="6">
        <f>+'[1]3.EXPORTACION POR TIPO'!D365/10000</f>
        <v>0.1759</v>
      </c>
      <c r="G43" s="69">
        <f>+'[1]3.EXPORTACION POR TIPO'!D377/10000</f>
        <v>0.2185</v>
      </c>
      <c r="H43" s="37">
        <f>+'[1]3.EXPORTACION POR TIPO'!D389/10000</f>
        <v>0.30159999999999998</v>
      </c>
      <c r="I43" s="7">
        <f t="shared" ref="I43:I48" si="50">+H43/G43-1</f>
        <v>0.38032036613272302</v>
      </c>
      <c r="J43" s="2"/>
      <c r="K43" s="42" t="s">
        <v>10</v>
      </c>
      <c r="L43" s="6">
        <f>+SUM('[1]3.EXPORTACION POR TIPO'!D306:D317)/10000</f>
        <v>3.4911050000000001</v>
      </c>
      <c r="M43" s="6">
        <f>+SUM(C43)+SUM(B44:B54)</f>
        <v>3.1496399999999998</v>
      </c>
      <c r="N43" s="6">
        <f>+SUM(D43)+SUM(C44:C54)</f>
        <v>3.2304000000000004</v>
      </c>
      <c r="O43" s="6">
        <f>+SUM(E43)+SUM(D44:D54)</f>
        <v>3.5172999999999996</v>
      </c>
      <c r="P43" s="6">
        <f t="shared" ref="P43" si="51">+SUM(F43)+SUM(E44:E54)</f>
        <v>3.2462</v>
      </c>
      <c r="Q43" s="6">
        <f t="shared" ref="Q43" si="52">+SUM(G43)+SUM(F44:F54)</f>
        <v>3.0320000000000005</v>
      </c>
      <c r="R43" s="37">
        <f>+SUM(H43)+SUM(G44:G54)</f>
        <v>4.4863</v>
      </c>
      <c r="S43" s="80">
        <f t="shared" ref="S43:S49" si="53">+R43/Q43-1</f>
        <v>0.47965039577836377</v>
      </c>
      <c r="T43" s="7">
        <f t="shared" ref="T43:T49" si="54">+POWER(R43/M43,0.2)-1</f>
        <v>7.3310749253037599E-2</v>
      </c>
    </row>
    <row r="44" spans="1:20">
      <c r="A44" s="42" t="s">
        <v>11</v>
      </c>
      <c r="B44" s="211">
        <f>+'[1]3.EXPORTACION POR TIPO'!D318/10000</f>
        <v>0.14382400000000001</v>
      </c>
      <c r="C44" s="6">
        <f>+'[1]3.EXPORTACION POR TIPO'!D330/10000</f>
        <v>0.1522</v>
      </c>
      <c r="D44" s="6">
        <f>+'[1]3.EXPORTACION POR TIPO'!D342/10000</f>
        <v>0.1245</v>
      </c>
      <c r="E44" s="6">
        <f>+'[1]3.EXPORTACION POR TIPO'!D354/10000</f>
        <v>0.1472</v>
      </c>
      <c r="F44" s="6">
        <f>+'[1]3.EXPORTACION POR TIPO'!D366/10000</f>
        <v>0.17780000000000001</v>
      </c>
      <c r="G44" s="69">
        <f>+'[1]3.EXPORTACION POR TIPO'!D378/10000</f>
        <v>0.18709999999999999</v>
      </c>
      <c r="H44" s="37">
        <f>+'[1]3.EXPORTACION POR TIPO'!D390/10000</f>
        <v>0.21010000000000001</v>
      </c>
      <c r="I44" s="7">
        <f t="shared" si="50"/>
        <v>0.12292891501870673</v>
      </c>
      <c r="J44" s="2"/>
      <c r="K44" s="42" t="s">
        <v>11</v>
      </c>
      <c r="L44" s="6">
        <f>+SUM('[1]3.EXPORTACION POR TIPO'!D307:D318)/10000</f>
        <v>3.3686929999999999</v>
      </c>
      <c r="M44" s="6">
        <f>+SUM(C43:C44)+SUM(B45:B54)</f>
        <v>3.1580159999999995</v>
      </c>
      <c r="N44" s="6">
        <f>+SUM(D43:D44)+SUM(C45:C54)</f>
        <v>3.2027000000000005</v>
      </c>
      <c r="O44" s="6">
        <f>+SUM(E43:E44)+SUM(D45:D54)</f>
        <v>3.54</v>
      </c>
      <c r="P44" s="6">
        <f t="shared" ref="P44" si="55">+SUM(F43:F44)+SUM(E45:E54)</f>
        <v>3.2768000000000002</v>
      </c>
      <c r="Q44" s="6">
        <f t="shared" ref="Q44:R44" si="56">+SUM(G43:G44)+SUM(F45:F54)</f>
        <v>3.0412999999999997</v>
      </c>
      <c r="R44" s="37">
        <f t="shared" si="56"/>
        <v>4.5093000000000005</v>
      </c>
      <c r="S44" s="80">
        <f t="shared" si="53"/>
        <v>0.48268832407194329</v>
      </c>
      <c r="T44" s="7">
        <f t="shared" si="54"/>
        <v>7.3838475689612437E-2</v>
      </c>
    </row>
    <row r="45" spans="1:20">
      <c r="A45" s="42" t="s">
        <v>0</v>
      </c>
      <c r="B45" s="211">
        <f>+'[1]3.EXPORTACION POR TIPO'!D319/10000</f>
        <v>0.190965</v>
      </c>
      <c r="C45" s="6">
        <f>+'[1]3.EXPORTACION POR TIPO'!D331/10000</f>
        <v>0.23810000000000001</v>
      </c>
      <c r="D45" s="6">
        <f>+'[1]3.EXPORTACION POR TIPO'!D343/10000</f>
        <v>0.27839999999999998</v>
      </c>
      <c r="E45" s="6">
        <f>+'[1]3.EXPORTACION POR TIPO'!D355/10000</f>
        <v>0.1898</v>
      </c>
      <c r="F45" s="6">
        <f>+'[1]3.EXPORTACION POR TIPO'!D367/10000</f>
        <v>0.15640000000000001</v>
      </c>
      <c r="G45" s="69">
        <f>+'[1]3.EXPORTACION POR TIPO'!D379/10000</f>
        <v>0.24329999999999999</v>
      </c>
      <c r="H45" s="37">
        <f>+'[1]3.EXPORTACION POR TIPO'!D391/10000</f>
        <v>0.34129999999999999</v>
      </c>
      <c r="I45" s="7">
        <f t="shared" si="50"/>
        <v>0.40279490341142621</v>
      </c>
      <c r="J45" s="2"/>
      <c r="K45" s="42" t="s">
        <v>0</v>
      </c>
      <c r="L45" s="6">
        <f>+SUM('[1]3.EXPORTACION POR TIPO'!D308:D319)/10000</f>
        <v>3.3401370000000004</v>
      </c>
      <c r="M45" s="6">
        <f>+SUM(C43:C45)+SUM(B46:B54)</f>
        <v>3.2051509999999999</v>
      </c>
      <c r="N45" s="6">
        <f>+SUM(D43:D45)+SUM(C46:C54)</f>
        <v>3.2430000000000003</v>
      </c>
      <c r="O45" s="6">
        <f>+SUM(E43:E45)+SUM(D46:D54)</f>
        <v>3.4514</v>
      </c>
      <c r="P45" s="6">
        <f t="shared" ref="P45" si="57">+SUM(F43:F45)+SUM(E46:E54)</f>
        <v>3.2434000000000003</v>
      </c>
      <c r="Q45" s="6">
        <f t="shared" ref="Q45" si="58">+SUM(G43:G45)+SUM(F46:F54)</f>
        <v>3.1282000000000001</v>
      </c>
      <c r="R45" s="37">
        <f>+SUM(H43:H45)+SUM(G46:G54)</f>
        <v>4.6072999999999995</v>
      </c>
      <c r="S45" s="80">
        <f t="shared" si="53"/>
        <v>0.47282782430790848</v>
      </c>
      <c r="T45" s="7">
        <f t="shared" si="54"/>
        <v>7.5275125784178165E-2</v>
      </c>
    </row>
    <row r="46" spans="1:20">
      <c r="A46" s="42" t="s">
        <v>1</v>
      </c>
      <c r="B46" s="211">
        <f>+'[1]3.EXPORTACION POR TIPO'!D320/10000</f>
        <v>0.19093299999999999</v>
      </c>
      <c r="C46" s="6">
        <f>+'[1]3.EXPORTACION POR TIPO'!D332/10000</f>
        <v>0.2233</v>
      </c>
      <c r="D46" s="6">
        <f>+'[1]3.EXPORTACION POR TIPO'!D344/10000</f>
        <v>0.32550000000000001</v>
      </c>
      <c r="E46" s="6">
        <f>+'[1]3.EXPORTACION POR TIPO'!D356/10000</f>
        <v>0.23449999999999999</v>
      </c>
      <c r="F46" s="6">
        <f>+'[1]3.EXPORTACION POR TIPO'!D368/10000</f>
        <v>0.3135</v>
      </c>
      <c r="G46" s="69">
        <f>+'[1]3.EXPORTACION POR TIPO'!D380/10000</f>
        <v>0.19819999999999999</v>
      </c>
      <c r="H46" s="37">
        <f>+'[1]3.EXPORTACION POR TIPO'!D392/10000</f>
        <v>0.26329999999999998</v>
      </c>
      <c r="I46" s="7">
        <f t="shared" si="50"/>
        <v>0.3284561049445005</v>
      </c>
      <c r="J46" s="2"/>
      <c r="K46" s="42" t="s">
        <v>1</v>
      </c>
      <c r="L46" s="6">
        <f>+SUM('[1]3.EXPORTACION POR TIPO'!D309:D320)/10000</f>
        <v>3.3106680000000002</v>
      </c>
      <c r="M46" s="6">
        <f>+SUM(C43:C46)+SUM(B47:B54)</f>
        <v>3.2375179999999997</v>
      </c>
      <c r="N46" s="6">
        <f>+SUM(D43:D46)+SUM(C47:C54)</f>
        <v>3.3452000000000006</v>
      </c>
      <c r="O46" s="6">
        <f>+SUM(E43:E46)+SUM(D47:D54)</f>
        <v>3.3603999999999994</v>
      </c>
      <c r="P46" s="6">
        <f t="shared" ref="P46" si="59">+SUM(F43:F46)+SUM(E47:E54)</f>
        <v>3.3224</v>
      </c>
      <c r="Q46" s="6">
        <f t="shared" ref="Q46" si="60">+SUM(G43:G46)+SUM(F47:F54)</f>
        <v>3.0129000000000001</v>
      </c>
      <c r="R46" s="37">
        <f>+SUM(H43:H46)+SUM(G47:G54)</f>
        <v>4.6723999999999997</v>
      </c>
      <c r="S46" s="80">
        <f t="shared" si="53"/>
        <v>0.55079823425935137</v>
      </c>
      <c r="T46" s="7">
        <f t="shared" si="54"/>
        <v>7.6132046804604725E-2</v>
      </c>
    </row>
    <row r="47" spans="1:20">
      <c r="A47" s="42" t="s">
        <v>2</v>
      </c>
      <c r="B47" s="211">
        <f>+'[1]3.EXPORTACION POR TIPO'!D321/10000</f>
        <v>0.20834699999999998</v>
      </c>
      <c r="C47" s="6">
        <f>+'[1]3.EXPORTACION POR TIPO'!D333/10000</f>
        <v>0.32429999999999998</v>
      </c>
      <c r="D47" s="6">
        <f>+'[1]3.EXPORTACION POR TIPO'!D345/10000</f>
        <v>0.34470000000000001</v>
      </c>
      <c r="E47" s="6">
        <f>+'[1]3.EXPORTACION POR TIPO'!D357/10000</f>
        <v>0.22420000000000001</v>
      </c>
      <c r="F47" s="6">
        <f>+'[1]3.EXPORTACION POR TIPO'!D369/10000</f>
        <v>0.19320000000000001</v>
      </c>
      <c r="G47" s="69">
        <f>+'[1]3.EXPORTACION POR TIPO'!D381/10000</f>
        <v>0.2422</v>
      </c>
      <c r="H47" s="37">
        <f>+'[1]3.EXPORTACION POR TIPO'!D393/10000</f>
        <v>0.24440000000000001</v>
      </c>
      <c r="I47" s="7">
        <f t="shared" si="50"/>
        <v>9.0834021469858861E-3</v>
      </c>
      <c r="J47" s="2"/>
      <c r="K47" s="42" t="s">
        <v>2</v>
      </c>
      <c r="L47" s="6">
        <f>+SUM('[1]3.EXPORTACION POR TIPO'!D310:D321)/10000</f>
        <v>3.3673490000000004</v>
      </c>
      <c r="M47" s="6">
        <f>+SUM(C43:C47)+SUM(B48:B54)</f>
        <v>3.3534709999999999</v>
      </c>
      <c r="N47" s="6">
        <f>+SUM(D43:D47)+SUM(C48:C54)</f>
        <v>3.3656000000000001</v>
      </c>
      <c r="O47" s="6">
        <f>+SUM(E43:E47)+SUM(D48:D54)</f>
        <v>3.2399</v>
      </c>
      <c r="P47" s="6">
        <f t="shared" ref="P47" si="61">+SUM(F43:F47)+SUM(E48:E54)</f>
        <v>3.2913999999999999</v>
      </c>
      <c r="Q47" s="6">
        <f t="shared" ref="Q47" si="62">+SUM(G43:G47)+SUM(F48:F54)</f>
        <v>3.0619000000000005</v>
      </c>
      <c r="R47" s="37">
        <f>+SUM(H43:H47)+SUM(G48:G54)</f>
        <v>4.6745999999999999</v>
      </c>
      <c r="S47" s="80">
        <f t="shared" si="53"/>
        <v>0.52669910839674672</v>
      </c>
      <c r="T47" s="7">
        <f t="shared" si="54"/>
        <v>6.8685655150004798E-2</v>
      </c>
    </row>
    <row r="48" spans="1:20">
      <c r="A48" s="42" t="s">
        <v>3</v>
      </c>
      <c r="B48" s="211">
        <f>+'[1]3.EXPORTACION POR TIPO'!D322/10000</f>
        <v>0.15934100000000001</v>
      </c>
      <c r="C48" s="6">
        <f>+'[1]3.EXPORTACION POR TIPO'!D334/10000</f>
        <v>0.2472</v>
      </c>
      <c r="D48" s="6">
        <f>+'[1]3.EXPORTACION POR TIPO'!D346/10000</f>
        <v>0.215</v>
      </c>
      <c r="E48" s="6">
        <f>+'[1]3.EXPORTACION POR TIPO'!D358/10000</f>
        <v>0.25719999999999998</v>
      </c>
      <c r="F48" s="6">
        <f>+'[1]3.EXPORTACION POR TIPO'!D370/10000</f>
        <v>0.1111</v>
      </c>
      <c r="G48" s="69">
        <f>+'[1]3.EXPORTACION POR TIPO'!D382/10000</f>
        <v>0.2782</v>
      </c>
      <c r="H48" s="37">
        <f>+'[1]3.EXPORTACION POR TIPO'!D394/10000</f>
        <v>0.37990000000000002</v>
      </c>
      <c r="I48" s="7">
        <f t="shared" si="50"/>
        <v>0.36556434219985623</v>
      </c>
      <c r="J48" s="2"/>
      <c r="K48" s="42" t="s">
        <v>3</v>
      </c>
      <c r="L48" s="6">
        <f>+SUM('[1]3.EXPORTACION POR TIPO'!D311:D322)/10000</f>
        <v>3.3027130000000007</v>
      </c>
      <c r="M48" s="6">
        <f>+SUM(C43:C48)+SUM(B49:B54)</f>
        <v>3.4413299999999998</v>
      </c>
      <c r="N48" s="6">
        <f>+SUM(D43:D48)+SUM(C49:C54)</f>
        <v>3.3334000000000001</v>
      </c>
      <c r="O48" s="6">
        <f>+SUM(E43:E48)+SUM(D49:D54)</f>
        <v>3.2820999999999998</v>
      </c>
      <c r="P48" s="6">
        <f t="shared" ref="P48" si="63">+SUM(F43:F48)+SUM(E49:E54)</f>
        <v>3.1452999999999998</v>
      </c>
      <c r="Q48" s="6">
        <f t="shared" ref="Q48:R48" si="64">+SUM(G43:G48)+SUM(F49:F54)</f>
        <v>3.2290000000000001</v>
      </c>
      <c r="R48" s="37">
        <f t="shared" si="64"/>
        <v>4.7763</v>
      </c>
      <c r="S48" s="80">
        <f t="shared" si="53"/>
        <v>0.47918860328274993</v>
      </c>
      <c r="T48" s="7">
        <f t="shared" si="54"/>
        <v>6.7758544152550559E-2</v>
      </c>
    </row>
    <row r="49" spans="1:20">
      <c r="A49" s="42" t="s">
        <v>4</v>
      </c>
      <c r="B49" s="211">
        <f>+'[1]3.EXPORTACION POR TIPO'!D323/10000</f>
        <v>0.24117800000000003</v>
      </c>
      <c r="C49" s="6">
        <f>+'[1]3.EXPORTACION POR TIPO'!D335/10000</f>
        <v>0.21249999999999999</v>
      </c>
      <c r="D49" s="6">
        <f>+'[1]3.EXPORTACION POR TIPO'!D347/10000</f>
        <v>0.32690000000000002</v>
      </c>
      <c r="E49" s="6">
        <f>+'[1]3.EXPORTACION POR TIPO'!D359/10000</f>
        <v>0.30869999999999997</v>
      </c>
      <c r="F49" s="6">
        <f>+'[1]3.EXPORTACION POR TIPO'!D371/10000</f>
        <v>0.2283</v>
      </c>
      <c r="G49" s="69">
        <f>+'[1]3.EXPORTACION POR TIPO'!D383/10000</f>
        <v>0.36199999999999999</v>
      </c>
      <c r="H49" s="37">
        <f>+'[1]3.EXPORTACION POR TIPO'!D395/10000</f>
        <v>0.50460000000000005</v>
      </c>
      <c r="I49" s="7">
        <f t="shared" ref="I49" si="65">+H49/G49-1</f>
        <v>0.3939226519337018</v>
      </c>
      <c r="J49" s="2"/>
      <c r="K49" s="42" t="s">
        <v>4</v>
      </c>
      <c r="L49" s="6">
        <f>+SUM('[1]3.EXPORTACION POR TIPO'!D312:D323)/10000</f>
        <v>3.016667</v>
      </c>
      <c r="M49" s="6">
        <f t="shared" ref="M49:R49" si="66">+SUM(C43:C49)+SUM(B50:B54)</f>
        <v>3.412652</v>
      </c>
      <c r="N49" s="6">
        <f t="shared" si="66"/>
        <v>3.4478000000000004</v>
      </c>
      <c r="O49" s="6">
        <f t="shared" si="66"/>
        <v>3.2639</v>
      </c>
      <c r="P49" s="6">
        <f t="shared" si="66"/>
        <v>3.0648999999999997</v>
      </c>
      <c r="Q49" s="6">
        <f t="shared" si="66"/>
        <v>3.3626999999999998</v>
      </c>
      <c r="R49" s="37">
        <f t="shared" si="66"/>
        <v>4.9188999999999998</v>
      </c>
      <c r="S49" s="80">
        <f t="shared" si="53"/>
        <v>0.46278288280251001</v>
      </c>
      <c r="T49" s="7">
        <f t="shared" si="54"/>
        <v>7.5858605229475184E-2</v>
      </c>
    </row>
    <row r="50" spans="1:20">
      <c r="A50" s="42" t="s">
        <v>5</v>
      </c>
      <c r="B50" s="211">
        <f>+'[1]3.EXPORTACION POR TIPO'!D324/10000</f>
        <v>0.44655699999999998</v>
      </c>
      <c r="C50" s="6">
        <f>+'[1]3.EXPORTACION POR TIPO'!D336/10000</f>
        <v>0.36859999999999998</v>
      </c>
      <c r="D50" s="6">
        <f>+'[1]3.EXPORTACION POR TIPO'!D348/10000</f>
        <v>0.3997</v>
      </c>
      <c r="E50" s="6">
        <f>+'[1]3.EXPORTACION POR TIPO'!D360/10000</f>
        <v>0.32640000000000002</v>
      </c>
      <c r="F50" s="6">
        <f>+'[1]3.EXPORTACION POR TIPO'!D372/10000</f>
        <v>0.21740000000000001</v>
      </c>
      <c r="G50" s="69">
        <f>+'[1]3.EXPORTACION POR TIPO'!D384/10000</f>
        <v>0.58679999999999999</v>
      </c>
      <c r="H50" s="37"/>
      <c r="I50" s="7"/>
      <c r="J50" s="2"/>
      <c r="K50" s="42" t="s">
        <v>5</v>
      </c>
      <c r="L50" s="6">
        <f>+SUM('[1]3.EXPORTACION POR TIPO'!D313:D324)/10000</f>
        <v>3.0165090000000001</v>
      </c>
      <c r="M50" s="6">
        <f>+SUM(C43:C50)+SUM(B51:B54)</f>
        <v>3.334695</v>
      </c>
      <c r="N50" s="6">
        <f>+SUM(D43:D50)+SUM(C51:C54)</f>
        <v>3.4789000000000003</v>
      </c>
      <c r="O50" s="6">
        <f>+SUM(E43:E50)+SUM(D51:D54)</f>
        <v>3.1905999999999999</v>
      </c>
      <c r="P50" s="6">
        <f>+SUM(F43:F50)+SUM(E51:E54)</f>
        <v>2.9558999999999997</v>
      </c>
      <c r="Q50" s="6">
        <f>+SUM(G43:G50)+SUM(F51:F54)</f>
        <v>3.7321</v>
      </c>
      <c r="R50" s="37"/>
      <c r="S50" s="80"/>
      <c r="T50" s="7"/>
    </row>
    <row r="51" spans="1:20">
      <c r="A51" s="42" t="s">
        <v>6</v>
      </c>
      <c r="B51" s="211">
        <f>+'[1]3.EXPORTACION POR TIPO'!D325/10000</f>
        <v>0.23369499999999999</v>
      </c>
      <c r="C51" s="6">
        <f>+'[1]3.EXPORTACION POR TIPO'!D337/10000</f>
        <v>0.33040000000000003</v>
      </c>
      <c r="D51" s="6">
        <f>+'[1]3.EXPORTACION POR TIPO'!D349/10000</f>
        <v>0.2838</v>
      </c>
      <c r="E51" s="6">
        <f>+'[1]3.EXPORTACION POR TIPO'!D361/10000</f>
        <v>0.30859999999999999</v>
      </c>
      <c r="F51" s="6">
        <f>+'[1]3.EXPORTACION POR TIPO'!D373/10000</f>
        <v>0.29020000000000001</v>
      </c>
      <c r="G51" s="69">
        <f>+'[1]3.EXPORTACION POR TIPO'!D385/10000</f>
        <v>0.5988</v>
      </c>
      <c r="H51" s="37"/>
      <c r="I51" s="7"/>
      <c r="J51" s="2"/>
      <c r="K51" s="42" t="s">
        <v>6</v>
      </c>
      <c r="L51" s="6">
        <f>+SUM('[1]3.EXPORTACION POR TIPO'!D314:D325)/10000</f>
        <v>2.8200129999999999</v>
      </c>
      <c r="M51" s="6">
        <f>+SUM(C43:C51)+SUM(B52:B54)</f>
        <v>3.4314</v>
      </c>
      <c r="N51" s="6">
        <f>+SUM(D43:D51)+SUM(C52:C54)</f>
        <v>3.4323000000000001</v>
      </c>
      <c r="O51" s="6">
        <f>+SUM(E43:E51)+SUM(D52:D54)</f>
        <v>3.2154000000000003</v>
      </c>
      <c r="P51" s="6">
        <f>+SUM(F43:F51)+SUM(E52:E54)</f>
        <v>2.9375</v>
      </c>
      <c r="Q51" s="6">
        <f>+SUM(G43:G51)+SUM(F52:F54)</f>
        <v>4.0406999999999993</v>
      </c>
      <c r="R51" s="37"/>
      <c r="S51" s="80"/>
      <c r="T51" s="7"/>
    </row>
    <row r="52" spans="1:20">
      <c r="A52" s="42" t="s">
        <v>7</v>
      </c>
      <c r="B52" s="211">
        <f>+'[1]3.EXPORTACION POR TIPO'!D326/10000</f>
        <v>0.44059999999999999</v>
      </c>
      <c r="C52" s="6">
        <f>+'[1]3.EXPORTACION POR TIPO'!D338/10000</f>
        <v>0.43640000000000001</v>
      </c>
      <c r="D52" s="6">
        <f>+'[1]3.EXPORTACION POR TIPO'!D350/10000</f>
        <v>0.41570000000000001</v>
      </c>
      <c r="E52" s="6">
        <f>+'[1]3.EXPORTACION POR TIPO'!D362/10000</f>
        <v>0.52170000000000005</v>
      </c>
      <c r="F52" s="6">
        <f>+'[1]3.EXPORTACION POR TIPO'!D374/10000</f>
        <v>0.52239999999999998</v>
      </c>
      <c r="G52" s="69">
        <f>+'[1]3.EXPORTACION POR TIPO'!D386/10000</f>
        <v>0.52310000000000001</v>
      </c>
      <c r="H52" s="37"/>
      <c r="I52" s="7"/>
      <c r="J52" s="2"/>
      <c r="K52" s="42" t="s">
        <v>7</v>
      </c>
      <c r="L52" s="6">
        <f>+SUM('[1]3.EXPORTACION POR TIPO'!D315:D326)/10000</f>
        <v>3.0013290000000001</v>
      </c>
      <c r="M52" s="6">
        <f>+SUM(C43:C52)+SUM(B53:B54)</f>
        <v>3.4272</v>
      </c>
      <c r="N52" s="6">
        <f>+SUM(D43:D52)+SUM(C53:C54)</f>
        <v>3.4116000000000004</v>
      </c>
      <c r="O52" s="6">
        <f>+SUM(E43:E52)+SUM(D53:D54)</f>
        <v>3.3214000000000001</v>
      </c>
      <c r="P52" s="6">
        <f>+SUM(F43:F52)+SUM(E53:E54)</f>
        <v>2.9381999999999997</v>
      </c>
      <c r="Q52" s="6">
        <f>+SUM(G43:G52)+SUM(F53:F54)</f>
        <v>4.0413999999999994</v>
      </c>
      <c r="R52" s="37"/>
      <c r="S52" s="80"/>
      <c r="T52" s="7"/>
    </row>
    <row r="53" spans="1:20">
      <c r="A53" s="42" t="s">
        <v>8</v>
      </c>
      <c r="B53" s="211">
        <f>+'[1]3.EXPORTACION POR TIPO'!D327/10000</f>
        <v>0.37840000000000001</v>
      </c>
      <c r="C53" s="6">
        <f>+'[1]3.EXPORTACION POR TIPO'!D339/10000</f>
        <v>0.28210000000000002</v>
      </c>
      <c r="D53" s="6">
        <f>+'[1]3.EXPORTACION POR TIPO'!D351/10000</f>
        <v>0.3508</v>
      </c>
      <c r="E53" s="6">
        <f>+'[1]3.EXPORTACION POR TIPO'!D363/10000</f>
        <v>0.2908</v>
      </c>
      <c r="F53" s="6">
        <f>+'[1]3.EXPORTACION POR TIPO'!D375/10000</f>
        <v>0.37819999999999998</v>
      </c>
      <c r="G53" s="69">
        <f>+'[1]3.EXPORTACION POR TIPO'!D387/10000</f>
        <v>0.61329999999999996</v>
      </c>
      <c r="H53" s="37"/>
      <c r="I53" s="7"/>
      <c r="J53" s="2"/>
      <c r="K53" s="42" t="s">
        <v>8</v>
      </c>
      <c r="L53" s="6">
        <f>+SUM('[1]3.EXPORTACION POR TIPO'!D316:D327)/10000</f>
        <v>3.0669200000000001</v>
      </c>
      <c r="M53" s="6">
        <f>+SUM(C43:C53)+SUM(B54)</f>
        <v>3.3308999999999997</v>
      </c>
      <c r="N53" s="6">
        <f>+SUM(D43:D53)+SUM(C54)</f>
        <v>3.4803000000000006</v>
      </c>
      <c r="O53" s="6">
        <f>+SUM(E43:E53)+SUM(D54)</f>
        <v>3.2614000000000001</v>
      </c>
      <c r="P53" s="6">
        <f>+SUM(F43:F53)+SUM(E54)</f>
        <v>3.0255999999999998</v>
      </c>
      <c r="Q53" s="6">
        <f>+SUM(G43:G53)+SUM(F54)</f>
        <v>4.2764999999999995</v>
      </c>
      <c r="R53" s="37"/>
      <c r="S53" s="80"/>
      <c r="T53" s="7"/>
    </row>
    <row r="54" spans="1:20">
      <c r="A54" s="42" t="s">
        <v>9</v>
      </c>
      <c r="B54" s="211">
        <f>+'[1]3.EXPORTACION POR TIPO'!D328/10000</f>
        <v>0.34229999999999999</v>
      </c>
      <c r="C54" s="6">
        <f>+'[1]3.EXPORTACION POR TIPO'!D340/10000</f>
        <v>0.26400000000000001</v>
      </c>
      <c r="D54" s="6">
        <f>+'[1]3.EXPORTACION POR TIPO'!D352/10000</f>
        <v>0.25309999999999999</v>
      </c>
      <c r="E54" s="6">
        <f>+'[1]3.EXPORTACION POR TIPO'!D364/10000</f>
        <v>0.26119999999999999</v>
      </c>
      <c r="F54" s="6">
        <f>+'[1]3.EXPORTACION POR TIPO'!D376/10000</f>
        <v>0.22500000000000001</v>
      </c>
      <c r="G54" s="69">
        <f>+'[1]3.EXPORTACION POR TIPO'!D388/10000</f>
        <v>0.35170000000000001</v>
      </c>
      <c r="H54" s="37"/>
      <c r="I54" s="7"/>
      <c r="J54" s="2"/>
      <c r="K54" s="42" t="s">
        <v>9</v>
      </c>
      <c r="L54" s="6">
        <f>+SUM('[1]3.EXPORTACION POR TIPO'!D317:D328)/10000</f>
        <v>3.1245759999999998</v>
      </c>
      <c r="M54" s="6">
        <f>+SUM(C43:C54)</f>
        <v>3.2526000000000002</v>
      </c>
      <c r="N54" s="6">
        <f>+SUM(D43:D54)</f>
        <v>3.4694000000000003</v>
      </c>
      <c r="O54" s="6">
        <f>+SUM(E43:E54)</f>
        <v>3.2695000000000003</v>
      </c>
      <c r="P54" s="6">
        <f>+SUM(F43:F54)</f>
        <v>2.9893999999999998</v>
      </c>
      <c r="Q54" s="6">
        <f>+SUM(G43:G54)</f>
        <v>4.4032</v>
      </c>
      <c r="R54" s="37"/>
      <c r="S54" s="80"/>
      <c r="T54" s="7"/>
    </row>
    <row r="55" spans="1:20" ht="28">
      <c r="A55" s="53" t="s">
        <v>13</v>
      </c>
      <c r="B55" s="212">
        <f>SUM(B43:B54)</f>
        <v>3.1245759999999998</v>
      </c>
      <c r="C55" s="54">
        <f t="shared" ref="C55:G55" si="67">SUM(C43:C54)</f>
        <v>3.2526000000000002</v>
      </c>
      <c r="D55" s="54">
        <f t="shared" si="67"/>
        <v>3.4694000000000003</v>
      </c>
      <c r="E55" s="54">
        <f t="shared" si="67"/>
        <v>3.2695000000000003</v>
      </c>
      <c r="F55" s="54">
        <f t="shared" si="67"/>
        <v>2.9893999999999998</v>
      </c>
      <c r="G55" s="201">
        <f t="shared" si="67"/>
        <v>4.4032</v>
      </c>
      <c r="H55" s="201"/>
      <c r="I55" s="56"/>
      <c r="J55" s="3"/>
      <c r="K55" s="43" t="s">
        <v>14</v>
      </c>
      <c r="L55" s="46">
        <f>+AVERAGE(L43:L54)</f>
        <v>3.1855565833333337</v>
      </c>
      <c r="M55" s="46">
        <f>+AVERAGE(M43:M54)</f>
        <v>3.311214416666667</v>
      </c>
      <c r="N55" s="46">
        <f t="shared" ref="N55:R55" si="68">+AVERAGE(N43:N54)</f>
        <v>3.3700500000000004</v>
      </c>
      <c r="O55" s="46">
        <f t="shared" si="68"/>
        <v>3.3261083333333334</v>
      </c>
      <c r="P55" s="46">
        <f t="shared" si="68"/>
        <v>3.1197499999999998</v>
      </c>
      <c r="Q55" s="46">
        <f t="shared" si="68"/>
        <v>3.5301583333333326</v>
      </c>
      <c r="R55" s="215">
        <f t="shared" si="68"/>
        <v>4.6635857142857144</v>
      </c>
      <c r="S55" s="81">
        <f>+R55/Q55-1</f>
        <v>0.32106984274616068</v>
      </c>
      <c r="T55" s="77">
        <f>+POWER(R55/M55,0.2)-1</f>
        <v>7.089411464073625E-2</v>
      </c>
    </row>
    <row r="56" spans="1:20" ht="28">
      <c r="A56" s="57" t="s">
        <v>15</v>
      </c>
      <c r="B56" s="213">
        <f t="shared" ref="B56:G56" si="69">+B55/B$73</f>
        <v>1.2026493314271443E-2</v>
      </c>
      <c r="C56" s="58">
        <f t="shared" si="69"/>
        <v>1.4568553406159679E-2</v>
      </c>
      <c r="D56" s="58">
        <f t="shared" si="69"/>
        <v>1.2599634220568775E-2</v>
      </c>
      <c r="E56" s="58">
        <f t="shared" si="69"/>
        <v>1.0463337515041349E-2</v>
      </c>
      <c r="F56" s="58">
        <f t="shared" si="69"/>
        <v>7.5709322194653528E-3</v>
      </c>
      <c r="G56" s="206">
        <f t="shared" si="69"/>
        <v>1.2931347151400313E-2</v>
      </c>
      <c r="H56" s="203"/>
      <c r="I56" s="60"/>
      <c r="J56" s="3"/>
      <c r="K56" s="44" t="s">
        <v>15</v>
      </c>
      <c r="L56" s="48">
        <f t="shared" ref="L56:R56" si="70">+L55/L$73</f>
        <v>1.2404901037875971E-2</v>
      </c>
      <c r="M56" s="48">
        <f t="shared" si="70"/>
        <v>1.3792412895581247E-2</v>
      </c>
      <c r="N56" s="48">
        <f t="shared" si="70"/>
        <v>1.4201148274327984E-2</v>
      </c>
      <c r="O56" s="48">
        <f t="shared" si="70"/>
        <v>1.1091420288306956E-2</v>
      </c>
      <c r="P56" s="48">
        <f t="shared" si="70"/>
        <v>8.2364803807882143E-3</v>
      </c>
      <c r="Q56" s="48">
        <f t="shared" si="70"/>
        <v>9.9627636068760645E-3</v>
      </c>
      <c r="R56" s="203">
        <f t="shared" si="70"/>
        <v>1.451080490470371E-2</v>
      </c>
      <c r="S56" s="74"/>
      <c r="T56" s="78"/>
    </row>
    <row r="57" spans="1:20" ht="29" thickBot="1">
      <c r="A57" s="61" t="s">
        <v>12</v>
      </c>
      <c r="B57" s="214"/>
      <c r="C57" s="63">
        <f>+C55/B55-1</f>
        <v>4.0973239249101345E-2</v>
      </c>
      <c r="D57" s="63">
        <f t="shared" ref="D57:G57" si="71">+D55/C55-1</f>
        <v>6.6654368812642195E-2</v>
      </c>
      <c r="E57" s="63">
        <f t="shared" si="71"/>
        <v>-5.7618031936357839E-2</v>
      </c>
      <c r="F57" s="63">
        <f t="shared" si="71"/>
        <v>-8.5670591833613807E-2</v>
      </c>
      <c r="G57" s="207">
        <f t="shared" si="71"/>
        <v>0.47293771325349576</v>
      </c>
      <c r="H57" s="202"/>
      <c r="I57" s="65"/>
      <c r="J57" s="2"/>
      <c r="K57" s="45" t="s">
        <v>12</v>
      </c>
      <c r="L57" s="49"/>
      <c r="M57" s="50">
        <f>+M55/L55-1</f>
        <v>3.9446115630395129E-2</v>
      </c>
      <c r="N57" s="50">
        <f t="shared" ref="N57:Q57" si="72">+N55/M55-1</f>
        <v>1.776858153225902E-2</v>
      </c>
      <c r="O57" s="50">
        <f t="shared" si="72"/>
        <v>-1.3038876772352603E-2</v>
      </c>
      <c r="P57" s="50">
        <f t="shared" si="72"/>
        <v>-6.2041975982943143E-2</v>
      </c>
      <c r="Q57" s="50">
        <f t="shared" si="72"/>
        <v>0.1315516734781097</v>
      </c>
      <c r="R57" s="202">
        <f t="shared" ref="R57" si="73">+R55/Q55-1</f>
        <v>0.32106984274616068</v>
      </c>
      <c r="S57" s="75"/>
      <c r="T57" s="52"/>
    </row>
    <row r="58" spans="1:20" ht="15" thickBo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</row>
    <row r="59" spans="1:20" ht="15" thickBot="1">
      <c r="A59" s="278" t="s">
        <v>32</v>
      </c>
      <c r="B59" s="279"/>
      <c r="C59" s="279"/>
      <c r="D59" s="279"/>
      <c r="E59" s="279"/>
      <c r="F59" s="279"/>
      <c r="G59" s="279"/>
      <c r="H59" s="279"/>
      <c r="I59" s="280"/>
      <c r="J59" s="2"/>
      <c r="K59" s="278" t="s">
        <v>33</v>
      </c>
      <c r="L59" s="279"/>
      <c r="M59" s="279"/>
      <c r="N59" s="279"/>
      <c r="O59" s="279"/>
      <c r="P59" s="279"/>
      <c r="Q59" s="279"/>
      <c r="R59" s="279"/>
      <c r="S59" s="279"/>
      <c r="T59" s="280"/>
    </row>
    <row r="60" spans="1:20" ht="42">
      <c r="A60" s="38"/>
      <c r="B60" s="39">
        <v>2016</v>
      </c>
      <c r="C60" s="39">
        <f>+B60+1</f>
        <v>2017</v>
      </c>
      <c r="D60" s="39">
        <f t="shared" ref="D60:G60" si="74">+C60+1</f>
        <v>2018</v>
      </c>
      <c r="E60" s="39">
        <f t="shared" si="74"/>
        <v>2019</v>
      </c>
      <c r="F60" s="39">
        <f t="shared" si="74"/>
        <v>2020</v>
      </c>
      <c r="G60" s="210">
        <f t="shared" si="74"/>
        <v>2021</v>
      </c>
      <c r="H60" s="40">
        <v>2022</v>
      </c>
      <c r="I60" s="41" t="s">
        <v>16</v>
      </c>
      <c r="J60" s="2"/>
      <c r="K60" s="67"/>
      <c r="L60" s="66">
        <v>2016</v>
      </c>
      <c r="M60" s="66">
        <f>+L60+1</f>
        <v>2017</v>
      </c>
      <c r="N60" s="66">
        <f t="shared" ref="N60:Q60" si="75">+M60+1</f>
        <v>2018</v>
      </c>
      <c r="O60" s="66">
        <f t="shared" si="75"/>
        <v>2019</v>
      </c>
      <c r="P60" s="68">
        <f t="shared" si="75"/>
        <v>2020</v>
      </c>
      <c r="Q60" s="73">
        <f t="shared" si="75"/>
        <v>2021</v>
      </c>
      <c r="R60" s="40">
        <v>2022</v>
      </c>
      <c r="S60" s="79" t="s">
        <v>16</v>
      </c>
      <c r="T60" s="76" t="s">
        <v>21</v>
      </c>
    </row>
    <row r="61" spans="1:20">
      <c r="A61" s="42" t="s">
        <v>10</v>
      </c>
      <c r="B61" s="6">
        <f>+'[1]3.EXPORTACION POR TIPO'!F317/10000</f>
        <v>18.860948999999998</v>
      </c>
      <c r="C61" s="6">
        <f>+'[1]3.EXPORTACION POR TIPO'!F329/10000</f>
        <v>19.9481</v>
      </c>
      <c r="D61" s="6">
        <f>+'[1]3.EXPORTACION POR TIPO'!F341/10000</f>
        <v>15.751899999999999</v>
      </c>
      <c r="E61" s="6">
        <f>+'[1]3.EXPORTACION POR TIPO'!F353/10000</f>
        <v>26.539100000000001</v>
      </c>
      <c r="F61" s="6">
        <f>+'[1]3.EXPORTACION POR TIPO'!F365/10000</f>
        <v>43.348399999999998</v>
      </c>
      <c r="G61" s="69">
        <f>+'[1]3.EXPORTACION POR TIPO'!F377/10000</f>
        <v>23.2972</v>
      </c>
      <c r="H61" s="37">
        <f>+'[1]3.EXPORTACION POR TIPO'!F389/10000</f>
        <v>19.115400000000001</v>
      </c>
      <c r="I61" s="7">
        <f t="shared" ref="I61:I66" si="76">+H61/G61-1</f>
        <v>-0.17949796542073726</v>
      </c>
      <c r="J61" s="2"/>
      <c r="K61" s="42" t="s">
        <v>10</v>
      </c>
      <c r="L61" s="6">
        <f>+SUM('[1]3.EXPORTACION POR TIPO'!F306:F317)/10000</f>
        <v>261.67348700000002</v>
      </c>
      <c r="M61" s="6">
        <f t="shared" ref="M61:R61" si="77">+SUM(C61)+SUM(B62:B72)</f>
        <v>260.89488699999993</v>
      </c>
      <c r="N61" s="6">
        <f t="shared" si="77"/>
        <v>219.06549999999999</v>
      </c>
      <c r="O61" s="6">
        <f t="shared" si="77"/>
        <v>286.14440000000002</v>
      </c>
      <c r="P61" s="69">
        <f t="shared" si="77"/>
        <v>329.28129999999999</v>
      </c>
      <c r="Q61" s="37">
        <f t="shared" si="77"/>
        <v>374.80109999999996</v>
      </c>
      <c r="R61" s="37">
        <f t="shared" si="77"/>
        <v>336.32410000000004</v>
      </c>
      <c r="S61" s="80">
        <f t="shared" ref="S61:S67" si="78">+R61/Q61-1</f>
        <v>-0.10265978408281062</v>
      </c>
      <c r="T61" s="7">
        <f t="shared" ref="T61:T67" si="79">+POWER(R61/M61,0.2)-1</f>
        <v>5.2103545545257202E-2</v>
      </c>
    </row>
    <row r="62" spans="1:20">
      <c r="A62" s="42" t="s">
        <v>11</v>
      </c>
      <c r="B62" s="6">
        <f>+'[1]3.EXPORTACION POR TIPO'!F318/10000</f>
        <v>19.823699999999999</v>
      </c>
      <c r="C62" s="6">
        <f>+'[1]3.EXPORTACION POR TIPO'!F330/10000</f>
        <v>13.3871</v>
      </c>
      <c r="D62" s="6">
        <f>+'[1]3.EXPORTACION POR TIPO'!F342/10000</f>
        <v>14.8734</v>
      </c>
      <c r="E62" s="6">
        <f>+'[1]3.EXPORTACION POR TIPO'!F354/10000</f>
        <v>20.299299999999999</v>
      </c>
      <c r="F62" s="6">
        <f>+'[1]3.EXPORTACION POR TIPO'!F366/10000</f>
        <v>41.673699999999997</v>
      </c>
      <c r="G62" s="69">
        <f>+'[1]3.EXPORTACION POR TIPO'!F378/10000</f>
        <v>25.552099999999999</v>
      </c>
      <c r="H62" s="37">
        <f>+'[1]3.EXPORTACION POR TIPO'!F390/10000</f>
        <v>22.3657</v>
      </c>
      <c r="I62" s="7">
        <f t="shared" si="76"/>
        <v>-0.12470207928115495</v>
      </c>
      <c r="J62" s="2"/>
      <c r="K62" s="42" t="s">
        <v>11</v>
      </c>
      <c r="L62" s="6">
        <f>+SUM('[1]3.EXPORTACION POR TIPO'!F307:F318)/10000</f>
        <v>261.82269000000002</v>
      </c>
      <c r="M62" s="6">
        <f t="shared" ref="M62:R62" si="80">+SUM(C61:C62)+SUM(B63:B72)</f>
        <v>254.45828699999998</v>
      </c>
      <c r="N62" s="6">
        <f t="shared" si="80"/>
        <v>220.55179999999999</v>
      </c>
      <c r="O62" s="6">
        <f t="shared" si="80"/>
        <v>291.57029999999997</v>
      </c>
      <c r="P62" s="69">
        <f t="shared" si="80"/>
        <v>350.65570000000002</v>
      </c>
      <c r="Q62" s="37">
        <f t="shared" si="80"/>
        <v>358.67950000000008</v>
      </c>
      <c r="R62" s="37">
        <f t="shared" si="80"/>
        <v>333.1377</v>
      </c>
      <c r="S62" s="80">
        <f t="shared" si="78"/>
        <v>-7.1210649061348885E-2</v>
      </c>
      <c r="T62" s="7">
        <f t="shared" si="79"/>
        <v>5.5361961385544278E-2</v>
      </c>
    </row>
    <row r="63" spans="1:20">
      <c r="A63" s="42" t="s">
        <v>0</v>
      </c>
      <c r="B63" s="6">
        <f>+'[1]3.EXPORTACION POR TIPO'!F319/10000</f>
        <v>22.2148</v>
      </c>
      <c r="C63" s="6">
        <f>+'[1]3.EXPORTACION POR TIPO'!F331/10000</f>
        <v>18.186599999999999</v>
      </c>
      <c r="D63" s="6">
        <f>+'[1]3.EXPORTACION POR TIPO'!F343/10000</f>
        <v>18.054300000000001</v>
      </c>
      <c r="E63" s="6">
        <f>+'[1]3.EXPORTACION POR TIPO'!F355/10000</f>
        <v>22.237300000000001</v>
      </c>
      <c r="F63" s="6">
        <f>+'[1]3.EXPORTACION POR TIPO'!F367/10000</f>
        <v>29.754000000000001</v>
      </c>
      <c r="G63" s="69">
        <f>+'[1]3.EXPORTACION POR TIPO'!F379/10000</f>
        <v>30.758900000000001</v>
      </c>
      <c r="H63" s="37">
        <f>+'[1]3.EXPORTACION POR TIPO'!F391/10000</f>
        <v>25.4922</v>
      </c>
      <c r="I63" s="7">
        <f t="shared" si="76"/>
        <v>-0.17122523887395191</v>
      </c>
      <c r="J63" s="2"/>
      <c r="K63" s="42" t="s">
        <v>0</v>
      </c>
      <c r="L63" s="6">
        <f>+SUM('[1]3.EXPORTACION POR TIPO'!F308:F319)/10000</f>
        <v>255.72716799999998</v>
      </c>
      <c r="M63" s="6">
        <f t="shared" ref="M63:R63" si="81">+SUM(C61:C63)+SUM(B64:B72)</f>
        <v>250.43008700000001</v>
      </c>
      <c r="N63" s="6">
        <f t="shared" si="81"/>
        <v>220.4195</v>
      </c>
      <c r="O63" s="6">
        <f t="shared" si="81"/>
        <v>295.75329999999997</v>
      </c>
      <c r="P63" s="69">
        <f t="shared" si="81"/>
        <v>358.17239999999998</v>
      </c>
      <c r="Q63" s="37">
        <f t="shared" si="81"/>
        <v>359.68440000000004</v>
      </c>
      <c r="R63" s="37">
        <f t="shared" si="81"/>
        <v>327.87099999999998</v>
      </c>
      <c r="S63" s="80">
        <f t="shared" si="78"/>
        <v>-8.8448095052218179E-2</v>
      </c>
      <c r="T63" s="7">
        <f t="shared" si="79"/>
        <v>5.5366489605373159E-2</v>
      </c>
    </row>
    <row r="64" spans="1:20">
      <c r="A64" s="42" t="s">
        <v>1</v>
      </c>
      <c r="B64" s="6">
        <f>+'[1]3.EXPORTACION POR TIPO'!F320/10000</f>
        <v>22.61863</v>
      </c>
      <c r="C64" s="6">
        <f>+'[1]3.EXPORTACION POR TIPO'!F332/10000</f>
        <v>17.4998</v>
      </c>
      <c r="D64" s="6">
        <f>+'[1]3.EXPORTACION POR TIPO'!F344/10000</f>
        <v>18.305599999999998</v>
      </c>
      <c r="E64" s="6">
        <f>+'[1]3.EXPORTACION POR TIPO'!F356/10000</f>
        <v>22.663</v>
      </c>
      <c r="F64" s="6">
        <f>+'[1]3.EXPORTACION POR TIPO'!F368/10000</f>
        <v>30.231999999999999</v>
      </c>
      <c r="G64" s="69">
        <f>+'[1]3.EXPORTACION POR TIPO'!F380/10000</f>
        <v>31.407499999999999</v>
      </c>
      <c r="H64" s="37">
        <f>+'[1]3.EXPORTACION POR TIPO'!F392/10000</f>
        <v>26.152799999999999</v>
      </c>
      <c r="I64" s="7">
        <f t="shared" si="76"/>
        <v>-0.16730717185385657</v>
      </c>
      <c r="J64" s="2"/>
      <c r="K64" s="42" t="s">
        <v>1</v>
      </c>
      <c r="L64" s="6">
        <f>+SUM('[1]3.EXPORTACION POR TIPO'!F309:F320)/10000</f>
        <v>253.63420299999999</v>
      </c>
      <c r="M64" s="6">
        <f t="shared" ref="M64:R64" si="82">+SUM(C61:C64)+SUM(B65:B72)</f>
        <v>245.31125700000001</v>
      </c>
      <c r="N64" s="6">
        <f t="shared" si="82"/>
        <v>221.22529999999998</v>
      </c>
      <c r="O64" s="6">
        <f t="shared" si="82"/>
        <v>300.11070000000001</v>
      </c>
      <c r="P64" s="69">
        <f t="shared" si="82"/>
        <v>365.7414</v>
      </c>
      <c r="Q64" s="37">
        <f t="shared" si="82"/>
        <v>360.85989999999998</v>
      </c>
      <c r="R64" s="37">
        <f t="shared" si="82"/>
        <v>322.61630000000002</v>
      </c>
      <c r="S64" s="80">
        <f t="shared" si="78"/>
        <v>-0.10597907941558471</v>
      </c>
      <c r="T64" s="7">
        <f t="shared" si="79"/>
        <v>5.6315775153526815E-2</v>
      </c>
    </row>
    <row r="65" spans="1:20">
      <c r="A65" s="42" t="s">
        <v>2</v>
      </c>
      <c r="B65" s="6">
        <f>+'[1]3.EXPORTACION POR TIPO'!F321/10000</f>
        <v>23.404399999999999</v>
      </c>
      <c r="C65" s="6">
        <f>+'[1]3.EXPORTACION POR TIPO'!F333/10000</f>
        <v>18.0334</v>
      </c>
      <c r="D65" s="6">
        <f>+'[1]3.EXPORTACION POR TIPO'!F345/10000</f>
        <v>19.908300000000001</v>
      </c>
      <c r="E65" s="6">
        <f>+'[1]3.EXPORTACION POR TIPO'!F357/10000</f>
        <v>23.5565</v>
      </c>
      <c r="F65" s="6">
        <f>+'[1]3.EXPORTACION POR TIPO'!F369/10000</f>
        <v>32.277700000000003</v>
      </c>
      <c r="G65" s="69">
        <f>+'[1]3.EXPORTACION POR TIPO'!F381/10000</f>
        <v>31.051600000000001</v>
      </c>
      <c r="H65" s="37">
        <f>+'[1]3.EXPORTACION POR TIPO'!F393/10000</f>
        <v>23.8508</v>
      </c>
      <c r="I65" s="7">
        <f t="shared" si="76"/>
        <v>-0.23189787321748323</v>
      </c>
      <c r="J65" s="2"/>
      <c r="K65" s="42" t="s">
        <v>2</v>
      </c>
      <c r="L65" s="6">
        <f>+SUM('[1]3.EXPORTACION POR TIPO'!F310:F321)/10000</f>
        <v>256.17045199999995</v>
      </c>
      <c r="M65" s="6">
        <f t="shared" ref="M65:R65" si="83">+SUM(C61:C65)+SUM(B66:B72)</f>
        <v>239.940257</v>
      </c>
      <c r="N65" s="6">
        <f t="shared" si="83"/>
        <v>223.10019999999997</v>
      </c>
      <c r="O65" s="6">
        <f t="shared" si="83"/>
        <v>303.75889999999998</v>
      </c>
      <c r="P65" s="69">
        <f t="shared" si="83"/>
        <v>374.46260000000001</v>
      </c>
      <c r="Q65" s="37">
        <f t="shared" si="83"/>
        <v>359.63379999999995</v>
      </c>
      <c r="R65" s="37">
        <f t="shared" si="83"/>
        <v>315.41550000000001</v>
      </c>
      <c r="S65" s="80">
        <f t="shared" si="78"/>
        <v>-0.12295368232908011</v>
      </c>
      <c r="T65" s="7">
        <f t="shared" si="79"/>
        <v>5.622388045022797E-2</v>
      </c>
    </row>
    <row r="66" spans="1:20">
      <c r="A66" s="42" t="s">
        <v>3</v>
      </c>
      <c r="B66" s="6">
        <f>+'[1]3.EXPORTACION POR TIPO'!F322/10000</f>
        <v>19.591957000000001</v>
      </c>
      <c r="C66" s="6">
        <f>+'[1]3.EXPORTACION POR TIPO'!F334/10000</f>
        <v>20.613900000000001</v>
      </c>
      <c r="D66" s="6">
        <f>+'[1]3.EXPORTACION POR TIPO'!F346/10000</f>
        <v>17.308900000000001</v>
      </c>
      <c r="E66" s="6">
        <f>+'[1]3.EXPORTACION POR TIPO'!F358/10000</f>
        <v>21.440100000000001</v>
      </c>
      <c r="F66" s="6">
        <f>+'[1]3.EXPORTACION POR TIPO'!F370/10000</f>
        <v>29.3431</v>
      </c>
      <c r="G66" s="69">
        <f>+'[1]3.EXPORTACION POR TIPO'!F382/10000</f>
        <v>31.606000000000002</v>
      </c>
      <c r="H66" s="37">
        <f>+'[1]3.EXPORTACION POR TIPO'!F394/10000</f>
        <v>27.021999999999998</v>
      </c>
      <c r="I66" s="7">
        <f t="shared" si="76"/>
        <v>-0.14503575270518265</v>
      </c>
      <c r="J66" s="2"/>
      <c r="K66" s="42" t="s">
        <v>3</v>
      </c>
      <c r="L66" s="6">
        <f>+SUM('[1]3.EXPORTACION POR TIPO'!F311:F322)/10000</f>
        <v>250.332581</v>
      </c>
      <c r="M66" s="6">
        <f t="shared" ref="M66:R66" si="84">+SUM(C61:C66)+SUM(B67:B72)</f>
        <v>240.9622</v>
      </c>
      <c r="N66" s="6">
        <f t="shared" si="84"/>
        <v>219.79519999999997</v>
      </c>
      <c r="O66" s="6">
        <f t="shared" si="84"/>
        <v>307.89009999999996</v>
      </c>
      <c r="P66" s="69">
        <f t="shared" si="84"/>
        <v>382.36559999999997</v>
      </c>
      <c r="Q66" s="37">
        <f t="shared" si="84"/>
        <v>361.89670000000001</v>
      </c>
      <c r="R66" s="37">
        <f t="shared" si="84"/>
        <v>310.83150000000001</v>
      </c>
      <c r="S66" s="80">
        <f t="shared" si="78"/>
        <v>-0.14110435381146058</v>
      </c>
      <c r="T66" s="7">
        <f t="shared" si="79"/>
        <v>5.224100259606379E-2</v>
      </c>
    </row>
    <row r="67" spans="1:20">
      <c r="A67" s="42" t="s">
        <v>4</v>
      </c>
      <c r="B67" s="6">
        <f>+'[1]3.EXPORTACION POR TIPO'!F323/10000</f>
        <v>19.338899999999999</v>
      </c>
      <c r="C67" s="6">
        <f>+'[1]3.EXPORTACION POR TIPO'!F335/10000</f>
        <v>18.813300000000002</v>
      </c>
      <c r="D67" s="6">
        <f>+'[1]3.EXPORTACION POR TIPO'!F347/10000</f>
        <v>24.0763</v>
      </c>
      <c r="E67" s="6">
        <f>+'[1]3.EXPORTACION POR TIPO'!F359/10000</f>
        <v>25.656400000000001</v>
      </c>
      <c r="F67" s="6">
        <f>+'[1]3.EXPORTACION POR TIPO'!F371/10000</f>
        <v>33.805300000000003</v>
      </c>
      <c r="G67" s="69">
        <f>+'[1]3.EXPORTACION POR TIPO'!F383/10000</f>
        <v>27.228300000000001</v>
      </c>
      <c r="H67" s="37">
        <f>+'[1]3.EXPORTACION POR TIPO'!F395/10000</f>
        <v>19.910499999999999</v>
      </c>
      <c r="I67" s="7">
        <f t="shared" ref="I67" si="85">+H67/G67-1</f>
        <v>-0.26875713871229567</v>
      </c>
      <c r="J67" s="2"/>
      <c r="K67" s="42" t="s">
        <v>4</v>
      </c>
      <c r="L67" s="6">
        <f>+SUM('[1]3.EXPORTACION POR TIPO'!F312:F323)/10000</f>
        <v>249.90012099999996</v>
      </c>
      <c r="M67" s="6">
        <f t="shared" ref="M67:R67" si="86">+SUM(C61:C67)+SUM(B68:B72)</f>
        <v>240.4366</v>
      </c>
      <c r="N67" s="6">
        <f t="shared" si="86"/>
        <v>225.0582</v>
      </c>
      <c r="O67" s="6">
        <f t="shared" si="86"/>
        <v>309.47019999999998</v>
      </c>
      <c r="P67" s="69">
        <f t="shared" si="86"/>
        <v>390.5145</v>
      </c>
      <c r="Q67" s="37">
        <f t="shared" si="86"/>
        <v>355.31970000000001</v>
      </c>
      <c r="R67" s="37">
        <f t="shared" si="86"/>
        <v>303.51370000000003</v>
      </c>
      <c r="S67" s="80">
        <f t="shared" si="78"/>
        <v>-0.14580109124261897</v>
      </c>
      <c r="T67" s="7">
        <f t="shared" si="79"/>
        <v>4.7696623331371812E-2</v>
      </c>
    </row>
    <row r="68" spans="1:20">
      <c r="A68" s="42" t="s">
        <v>5</v>
      </c>
      <c r="B68" s="6">
        <f>+'[1]3.EXPORTACION POR TIPO'!F324/10000</f>
        <v>28.8048</v>
      </c>
      <c r="C68" s="6">
        <f>+'[1]3.EXPORTACION POR TIPO'!F336/10000</f>
        <v>24.105699999999999</v>
      </c>
      <c r="D68" s="6">
        <f>+'[1]3.EXPORTACION POR TIPO'!F348/10000</f>
        <v>36.0443</v>
      </c>
      <c r="E68" s="6">
        <f>+'[1]3.EXPORTACION POR TIPO'!F360/10000</f>
        <v>30.350899999999999</v>
      </c>
      <c r="F68" s="6">
        <f>+'[1]3.EXPORTACION POR TIPO'!F372/10000</f>
        <v>32.834200000000003</v>
      </c>
      <c r="G68" s="69">
        <f>+'[1]3.EXPORTACION POR TIPO'!F384/10000</f>
        <v>28.5961</v>
      </c>
      <c r="H68" s="37"/>
      <c r="I68" s="7"/>
      <c r="J68" s="2"/>
      <c r="K68" s="42" t="s">
        <v>5</v>
      </c>
      <c r="L68" s="6">
        <f>+SUM('[1]3.EXPORTACION POR TIPO'!F313:F324)/10000</f>
        <v>257.68283100000002</v>
      </c>
      <c r="M68" s="6">
        <f>+SUM(C61:C68)+SUM(B69:B72)</f>
        <v>235.73749999999998</v>
      </c>
      <c r="N68" s="6">
        <f>+SUM(D61:D68)+SUM(C69:C72)</f>
        <v>236.99679999999998</v>
      </c>
      <c r="O68" s="6">
        <f>+SUM(E61:E68)+SUM(D69:D72)</f>
        <v>303.77679999999998</v>
      </c>
      <c r="P68" s="69">
        <f>+SUM(F61:F68)+SUM(E69:E72)</f>
        <v>392.99780000000004</v>
      </c>
      <c r="Q68" s="37">
        <f t="shared" ref="Q68" si="87">+SUM(G61:G68)+SUM(F69:F72)</f>
        <v>351.08159999999998</v>
      </c>
      <c r="R68" s="37"/>
      <c r="S68" s="80"/>
      <c r="T68" s="7"/>
    </row>
    <row r="69" spans="1:20">
      <c r="A69" s="42" t="s">
        <v>6</v>
      </c>
      <c r="B69" s="6">
        <f>+'[1]3.EXPORTACION POR TIPO'!F325/10000</f>
        <v>21.806999999999999</v>
      </c>
      <c r="C69" s="6">
        <f>+'[1]3.EXPORTACION POR TIPO'!F337/10000</f>
        <v>18.182400000000001</v>
      </c>
      <c r="D69" s="6">
        <f>+'[1]3.EXPORTACION POR TIPO'!F349/10000</f>
        <v>32.392699999999998</v>
      </c>
      <c r="E69" s="6">
        <f>+'[1]3.EXPORTACION POR TIPO'!F361/10000</f>
        <v>24.6998</v>
      </c>
      <c r="F69" s="6">
        <f>+'[1]3.EXPORTACION POR TIPO'!F373/10000</f>
        <v>31.705500000000001</v>
      </c>
      <c r="G69" s="69">
        <f>+'[1]3.EXPORTACION POR TIPO'!F385/10000</f>
        <v>27.897300000000001</v>
      </c>
      <c r="H69" s="37"/>
      <c r="I69" s="7"/>
      <c r="J69" s="2"/>
      <c r="K69" s="42" t="s">
        <v>6</v>
      </c>
      <c r="L69" s="6">
        <f>+SUM('[1]3.EXPORTACION POR TIPO'!F314:F325)/10000</f>
        <v>257.65918700000003</v>
      </c>
      <c r="M69" s="6">
        <f>+SUM(C61:C69)+SUM(B70:B72)</f>
        <v>232.1129</v>
      </c>
      <c r="N69" s="6">
        <f>+SUM(D61:D69)+SUM(C70:C72)</f>
        <v>251.20709999999997</v>
      </c>
      <c r="O69" s="6">
        <f>+SUM(E61:E69)+SUM(D70:D72)</f>
        <v>296.08389999999997</v>
      </c>
      <c r="P69" s="69">
        <f>+SUM(F61:F69)+SUM(E70:E72)</f>
        <v>400.00350000000009</v>
      </c>
      <c r="Q69" s="37">
        <f>+SUM(G61:G69)+SUM(F70:F72)</f>
        <v>347.27339999999998</v>
      </c>
      <c r="R69" s="37"/>
      <c r="S69" s="80"/>
      <c r="T69" s="7"/>
    </row>
    <row r="70" spans="1:20">
      <c r="A70" s="42" t="s">
        <v>7</v>
      </c>
      <c r="B70" s="6">
        <f>+'[1]3.EXPORTACION POR TIPO'!F326/10000</f>
        <v>23.025600000000001</v>
      </c>
      <c r="C70" s="6">
        <f>+'[1]3.EXPORTACION POR TIPO'!F338/10000</f>
        <v>20.0336</v>
      </c>
      <c r="D70" s="6">
        <f>+'[1]3.EXPORTACION POR TIPO'!F350/10000</f>
        <v>33.433300000000003</v>
      </c>
      <c r="E70" s="6">
        <f>+'[1]3.EXPORTACION POR TIPO'!F362/10000</f>
        <v>31.363499999999998</v>
      </c>
      <c r="F70" s="6">
        <f>+'[1]3.EXPORTACION POR TIPO'!F374/10000</f>
        <v>31.7974</v>
      </c>
      <c r="G70" s="69">
        <f>+'[1]3.EXPORTACION POR TIPO'!F386/10000</f>
        <v>26.879200000000001</v>
      </c>
      <c r="H70" s="37"/>
      <c r="I70" s="7"/>
      <c r="J70" s="2"/>
      <c r="K70" s="42" t="s">
        <v>7</v>
      </c>
      <c r="L70" s="6">
        <f>+SUM('[1]3.EXPORTACION POR TIPO'!F315:F326)/10000</f>
        <v>258.83072800000002</v>
      </c>
      <c r="M70" s="6">
        <f>+SUM(C61:C70)+SUM(B71:B72)</f>
        <v>229.12090000000001</v>
      </c>
      <c r="N70" s="6">
        <f>+SUM(D61:D70)+SUM(C71:C72)</f>
        <v>264.60679999999996</v>
      </c>
      <c r="O70" s="6">
        <f>+SUM(E61:E70)+SUM(D71:D72)</f>
        <v>294.01409999999998</v>
      </c>
      <c r="P70" s="69">
        <f>+SUM(F61:F70)+SUM(E71:E72)</f>
        <v>400.43740000000003</v>
      </c>
      <c r="Q70" s="69">
        <f>+SUM(G61:G70)+SUM(F71:F72)</f>
        <v>342.35520000000002</v>
      </c>
      <c r="R70" s="37"/>
      <c r="S70" s="80"/>
      <c r="T70" s="7"/>
    </row>
    <row r="71" spans="1:20">
      <c r="A71" s="42" t="s">
        <v>8</v>
      </c>
      <c r="B71" s="6">
        <f>+'[1]3.EXPORTACION POR TIPO'!F327/10000</f>
        <v>18.2727</v>
      </c>
      <c r="C71" s="6">
        <f>+'[1]3.EXPORTACION POR TIPO'!F339/10000</f>
        <v>17.385999999999999</v>
      </c>
      <c r="D71" s="6">
        <f>+'[1]3.EXPORTACION POR TIPO'!F351/10000</f>
        <v>23.094899999999999</v>
      </c>
      <c r="E71" s="6">
        <f>+'[1]3.EXPORTACION POR TIPO'!F363/10000</f>
        <v>26.610399999999998</v>
      </c>
      <c r="F71" s="6">
        <f>+'[1]3.EXPORTACION POR TIPO'!F375/10000</f>
        <v>31.955200000000001</v>
      </c>
      <c r="G71" s="69">
        <f>+'[1]3.EXPORTACION POR TIPO'!F387/10000</f>
        <v>29.5318</v>
      </c>
      <c r="H71" s="37"/>
      <c r="I71" s="7"/>
      <c r="J71" s="2"/>
      <c r="K71" s="42" t="s">
        <v>8</v>
      </c>
      <c r="L71" s="6">
        <f>+SUM('[1]3.EXPORTACION POR TIPO'!F316:F327)/10000</f>
        <v>258.33753100000001</v>
      </c>
      <c r="M71" s="6">
        <f>+SUM(C61:C71)+SUM(B72)</f>
        <v>228.23419999999999</v>
      </c>
      <c r="N71" s="6">
        <f>+SUM(D61:D71)+SUM(C72)</f>
        <v>270.31569999999999</v>
      </c>
      <c r="O71" s="6">
        <f>+SUM(E61:E71)+SUM(D72)</f>
        <v>297.52959999999996</v>
      </c>
      <c r="P71" s="69">
        <f>+SUM(F61:F71)+SUM(E72)</f>
        <v>405.78220000000005</v>
      </c>
      <c r="Q71" s="37">
        <f>+SUM(G61:G71)+SUM(F72)</f>
        <v>339.93180000000001</v>
      </c>
      <c r="R71" s="37"/>
      <c r="S71" s="80"/>
      <c r="T71" s="7"/>
    </row>
    <row r="72" spans="1:20">
      <c r="A72" s="42" t="s">
        <v>9</v>
      </c>
      <c r="B72" s="6">
        <f>+'[1]3.EXPORTACION POR TIPO'!F328/10000</f>
        <v>22.0443</v>
      </c>
      <c r="C72" s="6">
        <f>+'[1]3.EXPORTACION POR TIPO'!F340/10000</f>
        <v>17.0718</v>
      </c>
      <c r="D72" s="6">
        <f>+'[1]3.EXPORTACION POR TIPO'!F352/10000</f>
        <v>22.113299999999999</v>
      </c>
      <c r="E72" s="6">
        <f>+'[1]3.EXPORTACION POR TIPO'!F364/10000</f>
        <v>37.055700000000002</v>
      </c>
      <c r="F72" s="6">
        <f>+'[1]3.EXPORTACION POR TIPO'!F376/10000</f>
        <v>26.125800000000002</v>
      </c>
      <c r="G72" s="69">
        <f>+'[1]3.EXPORTACION POR TIPO'!F388/10000</f>
        <v>26.6999</v>
      </c>
      <c r="H72" s="37"/>
      <c r="I72" s="7"/>
      <c r="J72" s="2"/>
      <c r="K72" s="42" t="s">
        <v>9</v>
      </c>
      <c r="L72" s="6">
        <f>+SUM('[1]3.EXPORTACION POR TIPO'!F317:F328)/10000</f>
        <v>259.80773600000003</v>
      </c>
      <c r="M72" s="6">
        <f>+SUM(C61:C72)</f>
        <v>223.26169999999999</v>
      </c>
      <c r="N72" s="6">
        <f>+SUM(D61:D72)</f>
        <v>275.35719999999998</v>
      </c>
      <c r="O72" s="6">
        <f>+SUM(E61:E72)</f>
        <v>312.47199999999998</v>
      </c>
      <c r="P72" s="69">
        <f>+SUM(F61:F72)</f>
        <v>394.85230000000007</v>
      </c>
      <c r="Q72" s="37">
        <f>+SUM(G61:G72)</f>
        <v>340.5059</v>
      </c>
      <c r="R72" s="37"/>
      <c r="S72" s="80"/>
      <c r="T72" s="7"/>
    </row>
    <row r="73" spans="1:20" ht="28">
      <c r="A73" s="53" t="s">
        <v>13</v>
      </c>
      <c r="B73" s="54">
        <f>SUM(B61:B72)</f>
        <v>259.80773599999998</v>
      </c>
      <c r="C73" s="54">
        <f t="shared" ref="C73:G73" si="88">SUM(C61:C72)</f>
        <v>223.26169999999999</v>
      </c>
      <c r="D73" s="54">
        <f t="shared" si="88"/>
        <v>275.35719999999998</v>
      </c>
      <c r="E73" s="54">
        <f t="shared" si="88"/>
        <v>312.47199999999998</v>
      </c>
      <c r="F73" s="54">
        <f t="shared" si="88"/>
        <v>394.85230000000007</v>
      </c>
      <c r="G73" s="201">
        <f t="shared" si="88"/>
        <v>340.5059</v>
      </c>
      <c r="H73" s="201"/>
      <c r="I73" s="56"/>
      <c r="J73" s="3"/>
      <c r="K73" s="43" t="s">
        <v>14</v>
      </c>
      <c r="L73" s="46">
        <f>+AVERAGE(L61:L72)</f>
        <v>256.79822625000003</v>
      </c>
      <c r="M73" s="46">
        <f>+AVERAGE(M61:M72)</f>
        <v>240.0750645833333</v>
      </c>
      <c r="N73" s="46">
        <f t="shared" ref="N73:R73" si="89">+AVERAGE(N61:N72)</f>
        <v>237.30827499999998</v>
      </c>
      <c r="O73" s="46">
        <f t="shared" si="89"/>
        <v>299.88119166666667</v>
      </c>
      <c r="P73" s="70">
        <f t="shared" si="89"/>
        <v>378.77222500000011</v>
      </c>
      <c r="Q73" s="47">
        <f t="shared" si="89"/>
        <v>354.33525000000003</v>
      </c>
      <c r="R73" s="215">
        <f t="shared" si="89"/>
        <v>321.38711428571429</v>
      </c>
      <c r="S73" s="81">
        <f>+R73/Q73-1</f>
        <v>-9.2985769026044496E-2</v>
      </c>
      <c r="T73" s="77">
        <f>+POWER(R73/M73,0.2)-1</f>
        <v>6.0074239888349812E-2</v>
      </c>
    </row>
    <row r="74" spans="1:20" ht="29" thickBot="1">
      <c r="A74" s="124" t="s">
        <v>12</v>
      </c>
      <c r="B74" s="125"/>
      <c r="C74" s="125">
        <f>+C73/B73-1</f>
        <v>-0.14066569595910716</v>
      </c>
      <c r="D74" s="125">
        <f t="shared" ref="D74:F74" si="90">+D73/C73-1</f>
        <v>0.23333827521693151</v>
      </c>
      <c r="E74" s="125">
        <f t="shared" si="90"/>
        <v>0.13478783195064459</v>
      </c>
      <c r="F74" s="125">
        <f t="shared" si="90"/>
        <v>0.26364058219616515</v>
      </c>
      <c r="G74" s="219">
        <f t="shared" ref="G74" si="91">+G72/F72-1</f>
        <v>2.197444671550719E-2</v>
      </c>
      <c r="H74" s="131"/>
      <c r="I74" s="127"/>
      <c r="J74" s="3"/>
      <c r="K74" s="128" t="s">
        <v>12</v>
      </c>
      <c r="L74" s="129"/>
      <c r="M74" s="129">
        <f>+M73/L73-1</f>
        <v>-6.5121795858458453E-2</v>
      </c>
      <c r="N74" s="129">
        <f t="shared" ref="N74:R74" si="92">+N73/M73-1</f>
        <v>-1.1524685365118081E-2</v>
      </c>
      <c r="O74" s="129">
        <f t="shared" si="92"/>
        <v>0.2636777696296797</v>
      </c>
      <c r="P74" s="130">
        <f t="shared" si="92"/>
        <v>0.26307429583988329</v>
      </c>
      <c r="Q74" s="131">
        <f t="shared" si="92"/>
        <v>-6.4516280199795717E-2</v>
      </c>
      <c r="R74" s="131">
        <f t="shared" si="92"/>
        <v>-9.2985769026044496E-2</v>
      </c>
      <c r="S74" s="131"/>
      <c r="T74" s="132"/>
    </row>
  </sheetData>
  <mergeCells count="11">
    <mergeCell ref="A1:T1"/>
    <mergeCell ref="A2:T2"/>
    <mergeCell ref="A3:T3"/>
    <mergeCell ref="A5:I5"/>
    <mergeCell ref="K5:T5"/>
    <mergeCell ref="A23:I23"/>
    <mergeCell ref="K23:T23"/>
    <mergeCell ref="A41:I41"/>
    <mergeCell ref="K41:T41"/>
    <mergeCell ref="A59:I59"/>
    <mergeCell ref="K59:T59"/>
  </mergeCells>
  <hyperlinks>
    <hyperlink ref="V1" location="INDICE!A1" display="VOLVER INDICE"/>
  </hyperlinks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62"/>
  <sheetViews>
    <sheetView topLeftCell="A28" workbookViewId="0">
      <selection sqref="A1:T1"/>
    </sheetView>
  </sheetViews>
  <sheetFormatPr baseColWidth="10" defaultRowHeight="14" x14ac:dyDescent="0"/>
  <cols>
    <col min="1" max="1" width="11.83203125" style="1" customWidth="1"/>
    <col min="2" max="9" width="8.5" style="1" customWidth="1"/>
    <col min="10" max="10" width="5" style="1" customWidth="1"/>
    <col min="11" max="11" width="10.5" style="1" customWidth="1"/>
    <col min="12" max="19" width="8.5" style="1" customWidth="1"/>
    <col min="20" max="20" width="9.5" style="1" customWidth="1"/>
    <col min="21" max="21" width="10.83203125" style="1"/>
    <col min="22" max="22" width="14.5" style="1" bestFit="1" customWidth="1"/>
    <col min="23" max="16384" width="10.83203125" style="1"/>
  </cols>
  <sheetData>
    <row r="1" spans="1:22" ht="15">
      <c r="A1" s="281" t="s">
        <v>24</v>
      </c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  <c r="P1" s="282"/>
      <c r="Q1" s="282"/>
      <c r="R1" s="282"/>
      <c r="S1" s="282"/>
      <c r="T1" s="282"/>
      <c r="V1" s="192" t="s">
        <v>206</v>
      </c>
    </row>
    <row r="2" spans="1:22" ht="15">
      <c r="A2" s="281" t="s">
        <v>34</v>
      </c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2"/>
      <c r="Q2" s="282"/>
      <c r="R2" s="282"/>
      <c r="S2" s="282"/>
      <c r="T2" s="282"/>
    </row>
    <row r="3" spans="1:22" ht="15">
      <c r="A3" s="283" t="s">
        <v>19</v>
      </c>
      <c r="B3" s="284"/>
      <c r="C3" s="284"/>
      <c r="D3" s="284"/>
      <c r="E3" s="284"/>
      <c r="F3" s="284"/>
      <c r="G3" s="284"/>
      <c r="H3" s="284"/>
      <c r="I3" s="284"/>
      <c r="J3" s="284"/>
      <c r="K3" s="284"/>
      <c r="L3" s="284"/>
      <c r="M3" s="284"/>
      <c r="N3" s="284"/>
      <c r="O3" s="284"/>
      <c r="P3" s="284"/>
      <c r="Q3" s="284"/>
      <c r="R3" s="284"/>
      <c r="S3" s="284"/>
      <c r="T3" s="284"/>
    </row>
    <row r="4" spans="1:22" ht="15" thickBo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</row>
    <row r="5" spans="1:22" ht="15" thickBot="1">
      <c r="A5" s="275" t="s">
        <v>35</v>
      </c>
      <c r="B5" s="276"/>
      <c r="C5" s="276"/>
      <c r="D5" s="276"/>
      <c r="E5" s="276"/>
      <c r="F5" s="276"/>
      <c r="G5" s="276"/>
      <c r="H5" s="276"/>
      <c r="I5" s="277"/>
      <c r="J5" s="2"/>
      <c r="K5" s="275" t="s">
        <v>36</v>
      </c>
      <c r="L5" s="276"/>
      <c r="M5" s="276"/>
      <c r="N5" s="276"/>
      <c r="O5" s="276"/>
      <c r="P5" s="276"/>
      <c r="Q5" s="276"/>
      <c r="R5" s="276"/>
      <c r="S5" s="276"/>
      <c r="T5" s="277"/>
    </row>
    <row r="6" spans="1:22" ht="42">
      <c r="A6" s="38"/>
      <c r="B6" s="209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210">
        <f t="shared" si="0"/>
        <v>2021</v>
      </c>
      <c r="H6" s="40">
        <v>2022</v>
      </c>
      <c r="I6" s="41" t="s">
        <v>16</v>
      </c>
      <c r="J6" s="2"/>
      <c r="K6" s="67"/>
      <c r="L6" s="66">
        <v>2016</v>
      </c>
      <c r="M6" s="66">
        <f>+L6+1</f>
        <v>2017</v>
      </c>
      <c r="N6" s="66">
        <f t="shared" ref="N6:Q6" si="1">+M6+1</f>
        <v>2018</v>
      </c>
      <c r="O6" s="66">
        <f t="shared" si="1"/>
        <v>2019</v>
      </c>
      <c r="P6" s="66">
        <f t="shared" si="1"/>
        <v>2020</v>
      </c>
      <c r="Q6" s="66">
        <f t="shared" si="1"/>
        <v>2021</v>
      </c>
      <c r="R6" s="40">
        <v>2022</v>
      </c>
      <c r="S6" s="79" t="s">
        <v>16</v>
      </c>
      <c r="T6" s="76" t="s">
        <v>21</v>
      </c>
    </row>
    <row r="7" spans="1:22">
      <c r="A7" s="42" t="s">
        <v>10</v>
      </c>
      <c r="B7" s="211">
        <f>+'[1]4.EXPORTACIONES POR ENVASE'!B316/10000</f>
        <v>12.922499999999999</v>
      </c>
      <c r="C7" s="6">
        <f>+'[1]4.EXPORTACIONES POR ENVASE'!B328/10000</f>
        <v>14.651899999999999</v>
      </c>
      <c r="D7" s="6">
        <f>+'[1]4.EXPORTACIONES POR ENVASE'!B340/10000</f>
        <v>13.6029</v>
      </c>
      <c r="E7" s="6">
        <f>+'[1]4.EXPORTACIONES POR ENVASE'!B352/10000</f>
        <v>14.1334</v>
      </c>
      <c r="F7" s="6">
        <f>+'[1]4.EXPORTACIONES POR ENVASE'!B364/10000</f>
        <v>14.162599999999999</v>
      </c>
      <c r="G7" s="69">
        <f>+'[1]4.EXPORTACIONES POR ENVASE'!B376/10000</f>
        <v>14.5259</v>
      </c>
      <c r="H7" s="37">
        <f>+'[1]4.EXPORTACIONES POR ENVASE'!B388/10000</f>
        <v>12.4876</v>
      </c>
      <c r="I7" s="7">
        <f t="shared" ref="I7:I12" si="2">+H7/G7-1</f>
        <v>-0.14032177007965085</v>
      </c>
      <c r="J7" s="2"/>
      <c r="K7" s="42" t="s">
        <v>10</v>
      </c>
      <c r="L7" s="6">
        <f>+SUM('[1]4.EXPORTACIONES POR ENVASE'!B305:B316)/10000</f>
        <v>196.161496</v>
      </c>
      <c r="M7" s="6">
        <f t="shared" ref="M7:R7" si="3">+SUM(C7)+SUM(B8:B18)</f>
        <v>208.87951699999999</v>
      </c>
      <c r="N7" s="6">
        <f t="shared" si="3"/>
        <v>190.9247</v>
      </c>
      <c r="O7" s="6">
        <f t="shared" si="3"/>
        <v>187.04910000000001</v>
      </c>
      <c r="P7" s="6">
        <f t="shared" si="3"/>
        <v>191.40580000000003</v>
      </c>
      <c r="Q7" s="6">
        <f t="shared" si="3"/>
        <v>201.93659999999997</v>
      </c>
      <c r="R7" s="37">
        <f t="shared" si="3"/>
        <v>218.29159999999996</v>
      </c>
      <c r="S7" s="80">
        <f t="shared" ref="S7:S12" si="4">+R7/Q7-1</f>
        <v>8.0990766408862935E-2</v>
      </c>
      <c r="T7" s="7">
        <f t="shared" ref="T7:T12" si="5">+POWER(R7/M7,0.2)-1</f>
        <v>8.8537993786104163E-3</v>
      </c>
    </row>
    <row r="8" spans="1:22">
      <c r="A8" s="42" t="s">
        <v>11</v>
      </c>
      <c r="B8" s="211">
        <f>+'[1]4.EXPORTACIONES POR ENVASE'!B317/10000</f>
        <v>14.1342</v>
      </c>
      <c r="C8" s="6">
        <f>+'[1]4.EXPORTACIONES POR ENVASE'!B329/10000</f>
        <v>11.019600000000001</v>
      </c>
      <c r="D8" s="6">
        <f>+'[1]4.EXPORTACIONES POR ENVASE'!B341/10000</f>
        <v>12.247400000000001</v>
      </c>
      <c r="E8" s="6">
        <f>+'[1]4.EXPORTACIONES POR ENVASE'!B353/10000</f>
        <v>13.151999999999999</v>
      </c>
      <c r="F8" s="6">
        <f>+'[1]4.EXPORTACIONES POR ENVASE'!B365/10000</f>
        <v>13.0428</v>
      </c>
      <c r="G8" s="69">
        <f>+'[1]4.EXPORTACIONES POR ENVASE'!B377/10000</f>
        <v>15.741899999999999</v>
      </c>
      <c r="H8" s="37">
        <f>+'[1]4.EXPORTACIONES POR ENVASE'!B389/10000</f>
        <v>15.144299999999999</v>
      </c>
      <c r="I8" s="7">
        <f t="shared" si="2"/>
        <v>-3.7962380652907246E-2</v>
      </c>
      <c r="J8" s="2"/>
      <c r="K8" s="42" t="s">
        <v>11</v>
      </c>
      <c r="L8" s="6">
        <f>+SUM('[1]4.EXPORTACIONES POR ENVASE'!B306:B317)/10000</f>
        <v>195.874099</v>
      </c>
      <c r="M8" s="6">
        <f t="shared" ref="M8:R8" si="6">+SUM(C7:C8)+SUM(B9:B18)</f>
        <v>205.764917</v>
      </c>
      <c r="N8" s="6">
        <f t="shared" si="6"/>
        <v>192.1525</v>
      </c>
      <c r="O8" s="6">
        <f t="shared" si="6"/>
        <v>187.9537</v>
      </c>
      <c r="P8" s="6">
        <f t="shared" si="6"/>
        <v>191.29660000000001</v>
      </c>
      <c r="Q8" s="6">
        <f t="shared" si="6"/>
        <v>204.63569999999996</v>
      </c>
      <c r="R8" s="37">
        <f t="shared" si="6"/>
        <v>217.69399999999999</v>
      </c>
      <c r="S8" s="80">
        <f t="shared" si="4"/>
        <v>6.3812423736425483E-2</v>
      </c>
      <c r="T8" s="7">
        <f t="shared" si="5"/>
        <v>1.1334973347039368E-2</v>
      </c>
    </row>
    <row r="9" spans="1:22">
      <c r="A9" s="42" t="s">
        <v>0</v>
      </c>
      <c r="B9" s="211">
        <f>+'[1]4.EXPORTACIONES POR ENVASE'!B318/10000</f>
        <v>18.283200000000001</v>
      </c>
      <c r="C9" s="6">
        <f>+'[1]4.EXPORTACIONES POR ENVASE'!B330/10000</f>
        <v>16.345600000000001</v>
      </c>
      <c r="D9" s="6">
        <f>+'[1]4.EXPORTACIONES POR ENVASE'!B342/10000</f>
        <v>15.3653</v>
      </c>
      <c r="E9" s="6">
        <f>+'[1]4.EXPORTACIONES POR ENVASE'!B354/10000</f>
        <v>15.424200000000001</v>
      </c>
      <c r="F9" s="6">
        <f>+'[1]4.EXPORTACIONES POR ENVASE'!B366/10000</f>
        <v>14.236599999999999</v>
      </c>
      <c r="G9" s="69">
        <f>+'[1]4.EXPORTACIONES POR ENVASE'!B378/10000</f>
        <v>19.253799999999998</v>
      </c>
      <c r="H9" s="37">
        <f>+'[1]4.EXPORTACIONES POR ENVASE'!B390/10000</f>
        <v>17.780899999999999</v>
      </c>
      <c r="I9" s="7">
        <f t="shared" si="2"/>
        <v>-7.6499184576551138E-2</v>
      </c>
      <c r="J9" s="2"/>
      <c r="K9" s="42" t="s">
        <v>0</v>
      </c>
      <c r="L9" s="6">
        <f>+SUM('[1]4.EXPORTACIONES POR ENVASE'!B307:B318)/10000</f>
        <v>196.72993699999998</v>
      </c>
      <c r="M9" s="6">
        <f t="shared" ref="M9:R9" si="7">+SUM(C7:C9)+SUM(B10:B18)</f>
        <v>203.82731699999999</v>
      </c>
      <c r="N9" s="6">
        <f t="shared" si="7"/>
        <v>191.17219999999998</v>
      </c>
      <c r="O9" s="6">
        <f t="shared" si="7"/>
        <v>188.01259999999999</v>
      </c>
      <c r="P9" s="6">
        <f t="shared" si="7"/>
        <v>190.10899999999998</v>
      </c>
      <c r="Q9" s="6">
        <f t="shared" si="7"/>
        <v>209.65290000000002</v>
      </c>
      <c r="R9" s="37">
        <f t="shared" si="7"/>
        <v>216.22109999999998</v>
      </c>
      <c r="S9" s="80">
        <f t="shared" si="4"/>
        <v>3.1328925094763482E-2</v>
      </c>
      <c r="T9" s="7">
        <f t="shared" si="5"/>
        <v>1.1875630992237207E-2</v>
      </c>
    </row>
    <row r="10" spans="1:22">
      <c r="A10" s="42" t="s">
        <v>1</v>
      </c>
      <c r="B10" s="211">
        <f>+'[1]4.EXPORTACIONES POR ENVASE'!B319/10000</f>
        <v>18.42886</v>
      </c>
      <c r="C10" s="6">
        <f>+'[1]4.EXPORTACIONES POR ENVASE'!B331/10000</f>
        <v>15.791399999999999</v>
      </c>
      <c r="D10" s="6">
        <f>+'[1]4.EXPORTACIONES POR ENVASE'!B343/10000</f>
        <v>14.3178</v>
      </c>
      <c r="E10" s="6">
        <f>+'[1]4.EXPORTACIONES POR ENVASE'!B355/10000</f>
        <v>16.73</v>
      </c>
      <c r="F10" s="6">
        <f>+'[1]4.EXPORTACIONES POR ENVASE'!B367/10000</f>
        <v>17.7303</v>
      </c>
      <c r="G10" s="69">
        <f>+'[1]4.EXPORTACIONES POR ENVASE'!B379/10000</f>
        <v>17.653600000000001</v>
      </c>
      <c r="H10" s="37">
        <f>+'[1]4.EXPORTACIONES POR ENVASE'!B391/10000</f>
        <v>16.444800000000001</v>
      </c>
      <c r="I10" s="7">
        <f t="shared" si="2"/>
        <v>-6.8473285902025616E-2</v>
      </c>
      <c r="J10" s="2"/>
      <c r="K10" s="42" t="s">
        <v>1</v>
      </c>
      <c r="L10" s="6">
        <f>+SUM('[1]4.EXPORTACIONES POR ENVASE'!B308:B319)/10000</f>
        <v>197.26620199999999</v>
      </c>
      <c r="M10" s="6">
        <f t="shared" ref="M10:R10" si="8">+SUM(C7:C10)+SUM(B11:B18)</f>
        <v>201.18985700000002</v>
      </c>
      <c r="N10" s="6">
        <f t="shared" si="8"/>
        <v>189.6986</v>
      </c>
      <c r="O10" s="6">
        <f t="shared" si="8"/>
        <v>190.4248</v>
      </c>
      <c r="P10" s="6">
        <f t="shared" si="8"/>
        <v>191.10929999999996</v>
      </c>
      <c r="Q10" s="6">
        <f t="shared" si="8"/>
        <v>209.57620000000003</v>
      </c>
      <c r="R10" s="37">
        <f t="shared" si="8"/>
        <v>215.01229999999998</v>
      </c>
      <c r="S10" s="80">
        <f t="shared" si="4"/>
        <v>2.5938536914019483E-2</v>
      </c>
      <c r="T10" s="7">
        <f t="shared" si="5"/>
        <v>1.3377936711285843E-2</v>
      </c>
    </row>
    <row r="11" spans="1:22">
      <c r="A11" s="42" t="s">
        <v>2</v>
      </c>
      <c r="B11" s="211">
        <f>+'[1]4.EXPORTACIONES POR ENVASE'!B320/10000</f>
        <v>18.728999999999999</v>
      </c>
      <c r="C11" s="6">
        <f>+'[1]4.EXPORTACIONES POR ENVASE'!B332/10000</f>
        <v>16.462399999999999</v>
      </c>
      <c r="D11" s="6">
        <f>+'[1]4.EXPORTACIONES POR ENVASE'!B344/10000</f>
        <v>15.8309</v>
      </c>
      <c r="E11" s="6">
        <f>+'[1]4.EXPORTACIONES POR ENVASE'!B356/10000</f>
        <v>18.068899999999999</v>
      </c>
      <c r="F11" s="6">
        <f>+'[1]4.EXPORTACIONES POR ENVASE'!B368/10000</f>
        <v>17.876999999999999</v>
      </c>
      <c r="G11" s="69">
        <f>+'[1]4.EXPORTACIONES POR ENVASE'!B380/10000</f>
        <v>18.906199999999998</v>
      </c>
      <c r="H11" s="37">
        <f>+'[1]4.EXPORTACIONES POR ENVASE'!B392/10000</f>
        <v>17.986000000000001</v>
      </c>
      <c r="I11" s="7">
        <f t="shared" si="2"/>
        <v>-4.8671864256169761E-2</v>
      </c>
      <c r="J11" s="2"/>
      <c r="K11" s="42" t="s">
        <v>2</v>
      </c>
      <c r="L11" s="6">
        <f>+SUM('[1]4.EXPORTACIONES POR ENVASE'!B309:B320)/10000</f>
        <v>200.31826100000001</v>
      </c>
      <c r="M11" s="6">
        <f t="shared" ref="M11:R11" si="9">+SUM(C7:C11)+SUM(B12:B18)</f>
        <v>198.92325699999998</v>
      </c>
      <c r="N11" s="6">
        <f t="shared" si="9"/>
        <v>189.06710000000001</v>
      </c>
      <c r="O11" s="6">
        <f t="shared" si="9"/>
        <v>192.6628</v>
      </c>
      <c r="P11" s="6">
        <f t="shared" si="9"/>
        <v>190.91739999999999</v>
      </c>
      <c r="Q11" s="6">
        <f t="shared" si="9"/>
        <v>210.60540000000003</v>
      </c>
      <c r="R11" s="37">
        <f t="shared" si="9"/>
        <v>214.09210000000002</v>
      </c>
      <c r="S11" s="80">
        <f t="shared" si="4"/>
        <v>1.6555605886648506E-2</v>
      </c>
      <c r="T11" s="7">
        <f t="shared" si="5"/>
        <v>1.4805976261152765E-2</v>
      </c>
    </row>
    <row r="12" spans="1:22">
      <c r="A12" s="42" t="s">
        <v>3</v>
      </c>
      <c r="B12" s="211">
        <f>+'[1]4.EXPORTACIONES POR ENVASE'!B321/10000</f>
        <v>15.754957000000001</v>
      </c>
      <c r="C12" s="6">
        <f>+'[1]4.EXPORTACIONES POR ENVASE'!B333/10000</f>
        <v>17.805900000000001</v>
      </c>
      <c r="D12" s="6">
        <f>+'[1]4.EXPORTACIONES POR ENVASE'!B345/10000</f>
        <v>15.2623</v>
      </c>
      <c r="E12" s="6">
        <f>+'[1]4.EXPORTACIONES POR ENVASE'!B357/10000</f>
        <v>14.8011</v>
      </c>
      <c r="F12" s="6">
        <f>+'[1]4.EXPORTACIONES POR ENVASE'!B369/10000</f>
        <v>17.348600000000001</v>
      </c>
      <c r="G12" s="69">
        <f>+'[1]4.EXPORTACIONES POR ENVASE'!B381/10000</f>
        <v>21.069199999999999</v>
      </c>
      <c r="H12" s="37">
        <f>+'[1]4.EXPORTACIONES POR ENVASE'!B393/10000</f>
        <v>21.127500000000001</v>
      </c>
      <c r="I12" s="7">
        <f t="shared" si="2"/>
        <v>2.7670723140889031E-3</v>
      </c>
      <c r="J12" s="2"/>
      <c r="K12" s="42" t="s">
        <v>3</v>
      </c>
      <c r="L12" s="6">
        <f>+SUM('[1]4.EXPORTACIONES POR ENVASE'!B310:B321)/10000</f>
        <v>196.99139000000002</v>
      </c>
      <c r="M12" s="6">
        <f t="shared" ref="M12:R12" si="10">+SUM(C7:C12)+SUM(B13:B18)</f>
        <v>200.9742</v>
      </c>
      <c r="N12" s="6">
        <f t="shared" si="10"/>
        <v>186.52350000000001</v>
      </c>
      <c r="O12" s="6">
        <f t="shared" si="10"/>
        <v>192.20160000000001</v>
      </c>
      <c r="P12" s="6">
        <f t="shared" si="10"/>
        <v>193.4649</v>
      </c>
      <c r="Q12" s="6">
        <f t="shared" si="10"/>
        <v>214.32600000000002</v>
      </c>
      <c r="R12" s="37">
        <f t="shared" si="10"/>
        <v>214.15040000000002</v>
      </c>
      <c r="S12" s="80">
        <f t="shared" si="4"/>
        <v>-8.193126358910785E-4</v>
      </c>
      <c r="T12" s="7">
        <f t="shared" si="5"/>
        <v>1.2781398733341831E-2</v>
      </c>
    </row>
    <row r="13" spans="1:22">
      <c r="A13" s="42" t="s">
        <v>4</v>
      </c>
      <c r="B13" s="211">
        <f>+'[1]4.EXPORTACIONES POR ENVASE'!B322/10000</f>
        <v>15.766299999999999</v>
      </c>
      <c r="C13" s="6">
        <f>+'[1]4.EXPORTACIONES POR ENVASE'!B334/10000</f>
        <v>16.665900000000001</v>
      </c>
      <c r="D13" s="6">
        <f>+'[1]4.EXPORTACIONES POR ENVASE'!B346/10000</f>
        <v>18.724399999999999</v>
      </c>
      <c r="E13" s="6">
        <f>+'[1]4.EXPORTACIONES POR ENVASE'!B358/10000</f>
        <v>16.348600000000001</v>
      </c>
      <c r="F13" s="6">
        <f>+'[1]4.EXPORTACIONES POR ENVASE'!B370/10000</f>
        <v>19.435400000000001</v>
      </c>
      <c r="G13" s="69">
        <f>+'[1]4.EXPORTACIONES POR ENVASE'!B382/10000</f>
        <v>18.954999999999998</v>
      </c>
      <c r="H13" s="37">
        <f>+'[1]4.EXPORTACIONES POR ENVASE'!B394/10000</f>
        <v>16.610700000000001</v>
      </c>
      <c r="I13" s="7">
        <f t="shared" ref="I13" si="11">+H13/G13-1</f>
        <v>-0.12367713004484293</v>
      </c>
      <c r="J13" s="2"/>
      <c r="K13" s="42" t="s">
        <v>4</v>
      </c>
      <c r="L13" s="6">
        <f>+SUM('[1]4.EXPORTACIONES POR ENVASE'!B311:B322)/10000</f>
        <v>196.04233000000002</v>
      </c>
      <c r="M13" s="6">
        <f t="shared" ref="M13:R13" si="12">+SUM(C7:C13)+SUM(B14:B18)</f>
        <v>201.87379999999999</v>
      </c>
      <c r="N13" s="6">
        <f t="shared" si="12"/>
        <v>188.58199999999999</v>
      </c>
      <c r="O13" s="6">
        <f t="shared" si="12"/>
        <v>189.82580000000002</v>
      </c>
      <c r="P13" s="6">
        <f t="shared" si="12"/>
        <v>196.55169999999998</v>
      </c>
      <c r="Q13" s="6">
        <f t="shared" si="12"/>
        <v>213.84559999999999</v>
      </c>
      <c r="R13" s="37">
        <f t="shared" si="12"/>
        <v>211.80610000000001</v>
      </c>
      <c r="S13" s="80">
        <f t="shared" ref="S13" si="13">+R13/Q13-1</f>
        <v>-9.5372549166313769E-3</v>
      </c>
      <c r="T13" s="7">
        <f t="shared" ref="T13" si="14">+POWER(R13/M13,0.2)-1</f>
        <v>9.651979543482625E-3</v>
      </c>
    </row>
    <row r="14" spans="1:22">
      <c r="A14" s="42" t="s">
        <v>5</v>
      </c>
      <c r="B14" s="211">
        <f>+'[1]4.EXPORTACIONES POR ENVASE'!B323/10000</f>
        <v>23.944400000000002</v>
      </c>
      <c r="C14" s="6">
        <f>+'[1]4.EXPORTACIONES POR ENVASE'!B335/10000</f>
        <v>20.975200000000001</v>
      </c>
      <c r="D14" s="6">
        <f>+'[1]4.EXPORTACIONES POR ENVASE'!B347/10000</f>
        <v>20.084700000000002</v>
      </c>
      <c r="E14" s="6">
        <f>+'[1]4.EXPORTACIONES POR ENVASE'!B359/10000</f>
        <v>19.145299999999999</v>
      </c>
      <c r="F14" s="6">
        <f>+'[1]4.EXPORTACIONES POR ENVASE'!B371/10000</f>
        <v>18.5198</v>
      </c>
      <c r="G14" s="69">
        <f>+'[1]4.EXPORTACIONES POR ENVASE'!B383/10000</f>
        <v>19.845700000000001</v>
      </c>
      <c r="H14" s="37"/>
      <c r="I14" s="7"/>
      <c r="J14" s="2"/>
      <c r="K14" s="42" t="s">
        <v>5</v>
      </c>
      <c r="L14" s="6">
        <f>+SUM('[1]4.EXPORTACIONES POR ENVASE'!B312:B323)/10000</f>
        <v>202.171232</v>
      </c>
      <c r="M14" s="6">
        <f>+SUM(C7:C14)+SUM(B15:B18)</f>
        <v>198.90459999999999</v>
      </c>
      <c r="N14" s="6">
        <f>+SUM(D7:D14)+SUM(C15:C18)</f>
        <v>187.69150000000002</v>
      </c>
      <c r="O14" s="6">
        <f>+SUM(E7:E14)+SUM(D15:D18)</f>
        <v>188.88640000000004</v>
      </c>
      <c r="P14" s="6">
        <f>+SUM(F7:F14)+SUM(E15:E18)</f>
        <v>195.92619999999999</v>
      </c>
      <c r="Q14" s="6">
        <f>+SUM(G7:G14)+SUM(F15:F18)</f>
        <v>215.17150000000001</v>
      </c>
      <c r="R14" s="37"/>
      <c r="S14" s="80"/>
      <c r="T14" s="7"/>
    </row>
    <row r="15" spans="1:22">
      <c r="A15" s="42" t="s">
        <v>6</v>
      </c>
      <c r="B15" s="211">
        <f>+'[1]4.EXPORTACIONES POR ENVASE'!B324/10000</f>
        <v>18.398</v>
      </c>
      <c r="C15" s="6">
        <f>+'[1]4.EXPORTACIONES POR ENVASE'!B336/10000</f>
        <v>15.401400000000001</v>
      </c>
      <c r="D15" s="6">
        <f>+'[1]4.EXPORTACIONES POR ENVASE'!B348/10000</f>
        <v>13.5037</v>
      </c>
      <c r="E15" s="6">
        <f>+'[1]4.EXPORTACIONES POR ENVASE'!B360/10000</f>
        <v>14.9513</v>
      </c>
      <c r="F15" s="6">
        <f>+'[1]4.EXPORTACIONES POR ENVASE'!B372/10000</f>
        <v>19.797999999999998</v>
      </c>
      <c r="G15" s="69">
        <f>+'[1]4.EXPORTACIONES POR ENVASE'!B384/10000</f>
        <v>19.769500000000001</v>
      </c>
      <c r="H15" s="37"/>
      <c r="I15" s="7"/>
      <c r="J15" s="2"/>
      <c r="K15" s="42" t="s">
        <v>6</v>
      </c>
      <c r="L15" s="6">
        <f>+SUM('[1]4.EXPORTACIONES POR ENVASE'!B313:B324)/10000</f>
        <v>202.838088</v>
      </c>
      <c r="M15" s="6">
        <f>+SUM(C7:C15)+SUM(B16:B18)</f>
        <v>195.90799999999999</v>
      </c>
      <c r="N15" s="6">
        <f>+SUM(D7:D15)+SUM(C16:C18)</f>
        <v>185.7938</v>
      </c>
      <c r="O15" s="6">
        <f>+SUM(E7:E15)+SUM(D16:D18)</f>
        <v>190.334</v>
      </c>
      <c r="P15" s="6">
        <f>+SUM(F7:F15)+SUM(E16:E18)</f>
        <v>200.77289999999999</v>
      </c>
      <c r="Q15" s="6">
        <f>+SUM(G7:G15)+SUM(F16:F18)</f>
        <v>215.143</v>
      </c>
      <c r="R15" s="37"/>
      <c r="S15" s="80"/>
      <c r="T15" s="7"/>
    </row>
    <row r="16" spans="1:22">
      <c r="A16" s="42" t="s">
        <v>7</v>
      </c>
      <c r="B16" s="211">
        <f>+'[1]4.EXPORTACIONES POR ENVASE'!B325/10000</f>
        <v>18.471399999999999</v>
      </c>
      <c r="C16" s="6">
        <f>+'[1]4.EXPORTACIONES POR ENVASE'!B337/10000</f>
        <v>17.101199999999999</v>
      </c>
      <c r="D16" s="6">
        <f>+'[1]4.EXPORTACIONES POR ENVASE'!B349/10000</f>
        <v>17.113900000000001</v>
      </c>
      <c r="E16" s="6">
        <f>+'[1]4.EXPORTACIONES POR ENVASE'!B361/10000</f>
        <v>18.5748</v>
      </c>
      <c r="F16" s="6">
        <f>+'[1]4.EXPORTACIONES POR ENVASE'!B373/10000</f>
        <v>18.479399999999998</v>
      </c>
      <c r="G16" s="69">
        <f>+'[1]4.EXPORTACIONES POR ENVASE'!B385/10000</f>
        <v>18.3581</v>
      </c>
      <c r="H16" s="37"/>
      <c r="I16" s="7"/>
      <c r="J16" s="2"/>
      <c r="K16" s="42" t="s">
        <v>7</v>
      </c>
      <c r="L16" s="6">
        <f>+SUM('[1]4.EXPORTACIONES POR ENVASE'!B314:B325)/10000</f>
        <v>203.99690900000002</v>
      </c>
      <c r="M16" s="6">
        <f>+SUM(C7:C16)+SUM(B17:B18)</f>
        <v>194.5378</v>
      </c>
      <c r="N16" s="6">
        <f>+SUM(D7:D16)+SUM(C17:C18)</f>
        <v>185.8065</v>
      </c>
      <c r="O16" s="6">
        <f>+SUM(E7:E16)+SUM(D17:D18)</f>
        <v>191.79490000000004</v>
      </c>
      <c r="P16" s="6">
        <f>+SUM(F7:F16)+SUM(E17:E18)</f>
        <v>200.67749999999998</v>
      </c>
      <c r="Q16" s="6">
        <f>+SUM(G7:G16)+SUM(F17:F18)</f>
        <v>215.02170000000001</v>
      </c>
      <c r="R16" s="37"/>
      <c r="S16" s="80"/>
      <c r="T16" s="7"/>
    </row>
    <row r="17" spans="1:20">
      <c r="A17" s="42" t="s">
        <v>8</v>
      </c>
      <c r="B17" s="211">
        <f>+'[1]4.EXPORTACIONES POR ENVASE'!B326/10000</f>
        <v>15.7019</v>
      </c>
      <c r="C17" s="6">
        <f>+'[1]4.EXPORTACIONES POR ENVASE'!B338/10000</f>
        <v>15.159800000000001</v>
      </c>
      <c r="D17" s="6">
        <f>+'[1]4.EXPORTACIONES POR ENVASE'!B350/10000</f>
        <v>15.925000000000001</v>
      </c>
      <c r="E17" s="6">
        <f>+'[1]4.EXPORTACIONES POR ENVASE'!B362/10000</f>
        <v>15.5062</v>
      </c>
      <c r="F17" s="6">
        <f>+'[1]4.EXPORTACIONES POR ENVASE'!B374/10000</f>
        <v>16.560500000000001</v>
      </c>
      <c r="G17" s="69">
        <f>+'[1]4.EXPORTACIONES POR ENVASE'!B386/10000</f>
        <v>18.906300000000002</v>
      </c>
      <c r="H17" s="37"/>
      <c r="I17" s="7"/>
      <c r="J17" s="2"/>
      <c r="K17" s="42" t="s">
        <v>8</v>
      </c>
      <c r="L17" s="6">
        <f>+SUM('[1]4.EXPORTACIONES POR ENVASE'!B315:B326)/10000</f>
        <v>205.27591199999998</v>
      </c>
      <c r="M17" s="6">
        <f>+SUM(C7:C17)+SUM(B18)</f>
        <v>193.99569999999997</v>
      </c>
      <c r="N17" s="6">
        <f>+SUM(D7:D17)+SUM(C18)</f>
        <v>186.57170000000002</v>
      </c>
      <c r="O17" s="6">
        <f>+SUM(E7:E17)+SUM(D18)</f>
        <v>191.37610000000004</v>
      </c>
      <c r="P17" s="6">
        <f>+SUM(F7:F17)+SUM(E18)</f>
        <v>201.73179999999996</v>
      </c>
      <c r="Q17" s="6">
        <f>+SUM(G7:G17)+SUM(F18)</f>
        <v>217.36750000000001</v>
      </c>
      <c r="R17" s="37"/>
      <c r="S17" s="80"/>
      <c r="T17" s="7"/>
    </row>
    <row r="18" spans="1:20">
      <c r="A18" s="42" t="s">
        <v>9</v>
      </c>
      <c r="B18" s="211">
        <f>+'[1]4.EXPORTACIONES POR ENVASE'!B327/10000</f>
        <v>16.615400000000001</v>
      </c>
      <c r="C18" s="6">
        <f>+'[1]4.EXPORTACIONES POR ENVASE'!B339/10000</f>
        <v>14.593400000000001</v>
      </c>
      <c r="D18" s="6">
        <f>+'[1]4.EXPORTACIONES POR ENVASE'!B351/10000</f>
        <v>14.5403</v>
      </c>
      <c r="E18" s="6">
        <f>+'[1]4.EXPORTACIONES POR ENVASE'!B363/10000</f>
        <v>14.540800000000001</v>
      </c>
      <c r="F18" s="6">
        <f>+'[1]4.EXPORTACIONES POR ENVASE'!B375/10000</f>
        <v>14.382300000000001</v>
      </c>
      <c r="G18" s="69">
        <f>+'[1]4.EXPORTACIONES POR ENVASE'!B387/10000</f>
        <v>17.3447</v>
      </c>
      <c r="H18" s="37"/>
      <c r="I18" s="7"/>
      <c r="J18" s="2"/>
      <c r="K18" s="42" t="s">
        <v>9</v>
      </c>
      <c r="L18" s="6">
        <f>+SUM('[1]4.EXPORTACIONES POR ENVASE'!B316:B327)/10000</f>
        <v>207.15011699999999</v>
      </c>
      <c r="M18" s="6">
        <f>+SUM(C7:C18)</f>
        <v>191.97369999999998</v>
      </c>
      <c r="N18" s="6">
        <f>+SUM(D7:D18)</f>
        <v>186.51860000000002</v>
      </c>
      <c r="O18" s="6">
        <f>+SUM(E7:E18)</f>
        <v>191.37660000000002</v>
      </c>
      <c r="P18" s="6">
        <f>+SUM(F7:F18)</f>
        <v>201.57329999999996</v>
      </c>
      <c r="Q18" s="6">
        <f>+SUM(G7:G18)</f>
        <v>220.32990000000001</v>
      </c>
      <c r="R18" s="37"/>
      <c r="S18" s="80"/>
      <c r="T18" s="7"/>
    </row>
    <row r="19" spans="1:20" ht="28">
      <c r="A19" s="53" t="s">
        <v>13</v>
      </c>
      <c r="B19" s="212">
        <f>SUM(B7:B18)</f>
        <v>207.15011699999997</v>
      </c>
      <c r="C19" s="54">
        <f t="shared" ref="C19:F19" si="15">SUM(C7:C18)</f>
        <v>191.97369999999998</v>
      </c>
      <c r="D19" s="54">
        <f t="shared" si="15"/>
        <v>186.51860000000002</v>
      </c>
      <c r="E19" s="54">
        <f t="shared" si="15"/>
        <v>191.37660000000002</v>
      </c>
      <c r="F19" s="54">
        <f t="shared" si="15"/>
        <v>201.57329999999996</v>
      </c>
      <c r="G19" s="201">
        <f t="shared" ref="G19" si="16">SUM(G7:G18)</f>
        <v>220.32990000000001</v>
      </c>
      <c r="H19" s="201"/>
      <c r="I19" s="56"/>
      <c r="J19" s="3"/>
      <c r="K19" s="43" t="s">
        <v>14</v>
      </c>
      <c r="L19" s="46">
        <f t="shared" ref="L19" si="17">+AVERAGE(L7:L18)</f>
        <v>200.06799775000002</v>
      </c>
      <c r="M19" s="46">
        <f>+AVERAGE(M7:M18)</f>
        <v>199.72938875</v>
      </c>
      <c r="N19" s="46">
        <f t="shared" ref="N19:R19" si="18">+AVERAGE(N7:N18)</f>
        <v>188.37522499999997</v>
      </c>
      <c r="O19" s="46">
        <f t="shared" si="18"/>
        <v>190.15820000000005</v>
      </c>
      <c r="P19" s="46">
        <f t="shared" si="18"/>
        <v>195.46136666666663</v>
      </c>
      <c r="Q19" s="46">
        <f t="shared" si="18"/>
        <v>212.30100000000002</v>
      </c>
      <c r="R19" s="215">
        <f t="shared" si="18"/>
        <v>215.32394285714284</v>
      </c>
      <c r="S19" s="81">
        <f t="shared" ref="S19" si="19">+Q19/P19-1</f>
        <v>8.6153256884011986E-2</v>
      </c>
      <c r="T19" s="77">
        <f t="shared" ref="T19" si="20">+POWER(Q19/L19,0.2)-1</f>
        <v>1.1940279021910971E-2</v>
      </c>
    </row>
    <row r="20" spans="1:20" ht="28">
      <c r="A20" s="57" t="s">
        <v>15</v>
      </c>
      <c r="B20" s="213">
        <f t="shared" ref="B20:G20" si="21">+B19/B$55</f>
        <v>0.79732120318830846</v>
      </c>
      <c r="C20" s="58">
        <f t="shared" si="21"/>
        <v>0.85985875780865417</v>
      </c>
      <c r="D20" s="58">
        <f t="shared" si="21"/>
        <v>0.67736936700062089</v>
      </c>
      <c r="E20" s="58">
        <f t="shared" si="21"/>
        <v>0.61268980018875974</v>
      </c>
      <c r="F20" s="58">
        <f t="shared" si="21"/>
        <v>0.51050950582668264</v>
      </c>
      <c r="G20" s="206">
        <f t="shared" si="21"/>
        <v>0.65516716389772467</v>
      </c>
      <c r="H20" s="203"/>
      <c r="I20" s="60"/>
      <c r="J20" s="3"/>
      <c r="K20" s="44" t="s">
        <v>15</v>
      </c>
      <c r="L20" s="48">
        <f t="shared" ref="L20:Q20" si="22">+L19/L$55</f>
        <v>0.77908673141007179</v>
      </c>
      <c r="M20" s="48">
        <f t="shared" si="22"/>
        <v>0.83194539708175452</v>
      </c>
      <c r="N20" s="48">
        <f t="shared" si="22"/>
        <v>0.7937989504378582</v>
      </c>
      <c r="O20" s="48">
        <f t="shared" si="22"/>
        <v>0.63430349860640234</v>
      </c>
      <c r="P20" s="48">
        <f t="shared" si="22"/>
        <v>0.5160766095311653</v>
      </c>
      <c r="Q20" s="48">
        <f t="shared" si="22"/>
        <v>0.60100457597387735</v>
      </c>
      <c r="R20" s="203">
        <f t="shared" ref="R20" si="23">+R19/R$55</f>
        <v>0.68455513587255923</v>
      </c>
      <c r="S20" s="74"/>
      <c r="T20" s="78"/>
    </row>
    <row r="21" spans="1:20" ht="29" thickBot="1">
      <c r="A21" s="61" t="s">
        <v>12</v>
      </c>
      <c r="B21" s="214"/>
      <c r="C21" s="63">
        <f>+C19/B19-1</f>
        <v>-7.3262893691727893E-2</v>
      </c>
      <c r="D21" s="63">
        <f t="shared" ref="D21:G21" si="24">+D19/C19-1</f>
        <v>-2.8415871549071325E-2</v>
      </c>
      <c r="E21" s="63">
        <f t="shared" si="24"/>
        <v>2.6045659789425857E-2</v>
      </c>
      <c r="F21" s="63">
        <f t="shared" si="24"/>
        <v>5.328080862550566E-2</v>
      </c>
      <c r="G21" s="207">
        <f t="shared" si="24"/>
        <v>9.3051014196821047E-2</v>
      </c>
      <c r="H21" s="202"/>
      <c r="I21" s="65"/>
      <c r="J21" s="2"/>
      <c r="K21" s="45" t="s">
        <v>12</v>
      </c>
      <c r="L21" s="49"/>
      <c r="M21" s="50">
        <f>+M19/L19-1</f>
        <v>-1.6924695793834044E-3</v>
      </c>
      <c r="N21" s="50">
        <f t="shared" ref="N21:R21" si="25">+N19/M19-1</f>
        <v>-5.6847736935759396E-2</v>
      </c>
      <c r="O21" s="50">
        <f t="shared" si="25"/>
        <v>9.4650185553863952E-3</v>
      </c>
      <c r="P21" s="50">
        <f t="shared" si="25"/>
        <v>2.7888182926987026E-2</v>
      </c>
      <c r="Q21" s="50">
        <f t="shared" si="25"/>
        <v>8.6153256884011986E-2</v>
      </c>
      <c r="R21" s="202">
        <f t="shared" si="25"/>
        <v>1.4238947801201274E-2</v>
      </c>
      <c r="S21" s="75"/>
      <c r="T21" s="52"/>
    </row>
    <row r="22" spans="1:20" ht="15" thickBo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</row>
    <row r="23" spans="1:20" ht="15" thickBot="1">
      <c r="A23" s="275" t="s">
        <v>37</v>
      </c>
      <c r="B23" s="276"/>
      <c r="C23" s="276"/>
      <c r="D23" s="276"/>
      <c r="E23" s="276"/>
      <c r="F23" s="276"/>
      <c r="G23" s="276"/>
      <c r="H23" s="276"/>
      <c r="I23" s="277"/>
      <c r="J23" s="2"/>
      <c r="K23" s="275" t="s">
        <v>38</v>
      </c>
      <c r="L23" s="276"/>
      <c r="M23" s="276"/>
      <c r="N23" s="276"/>
      <c r="O23" s="276"/>
      <c r="P23" s="276"/>
      <c r="Q23" s="276"/>
      <c r="R23" s="276"/>
      <c r="S23" s="276"/>
      <c r="T23" s="277"/>
    </row>
    <row r="24" spans="1:20" ht="42">
      <c r="A24" s="38"/>
      <c r="B24" s="209">
        <v>2016</v>
      </c>
      <c r="C24" s="39">
        <f>+B24+1</f>
        <v>2017</v>
      </c>
      <c r="D24" s="39">
        <f t="shared" ref="D24:G24" si="26">+C24+1</f>
        <v>2018</v>
      </c>
      <c r="E24" s="39">
        <f t="shared" si="26"/>
        <v>2019</v>
      </c>
      <c r="F24" s="39">
        <f t="shared" si="26"/>
        <v>2020</v>
      </c>
      <c r="G24" s="210">
        <f t="shared" si="26"/>
        <v>2021</v>
      </c>
      <c r="H24" s="40">
        <v>2022</v>
      </c>
      <c r="I24" s="41" t="s">
        <v>16</v>
      </c>
      <c r="J24" s="2"/>
      <c r="K24" s="67"/>
      <c r="L24" s="66">
        <v>2016</v>
      </c>
      <c r="M24" s="66">
        <f>+L24+1</f>
        <v>2017</v>
      </c>
      <c r="N24" s="66">
        <f t="shared" ref="N24:Q24" si="27">+M24+1</f>
        <v>2018</v>
      </c>
      <c r="O24" s="66">
        <f t="shared" si="27"/>
        <v>2019</v>
      </c>
      <c r="P24" s="66">
        <f t="shared" si="27"/>
        <v>2020</v>
      </c>
      <c r="Q24" s="66">
        <f t="shared" si="27"/>
        <v>2021</v>
      </c>
      <c r="R24" s="40">
        <v>2022</v>
      </c>
      <c r="S24" s="79" t="s">
        <v>16</v>
      </c>
      <c r="T24" s="76" t="s">
        <v>21</v>
      </c>
    </row>
    <row r="25" spans="1:20">
      <c r="A25" s="42" t="s">
        <v>10</v>
      </c>
      <c r="B25" s="211">
        <f>+'[1]4.EXPORTACIONES POR ENVASE'!C316/10000</f>
        <v>5.9383800000000004</v>
      </c>
      <c r="C25" s="6">
        <f>+'[1]4.EXPORTACIONES POR ENVASE'!C328/10000</f>
        <v>5.2961999999999998</v>
      </c>
      <c r="D25" s="6">
        <f>+'[1]4.EXPORTACIONES POR ENVASE'!C340/10000</f>
        <v>2.149</v>
      </c>
      <c r="E25" s="6">
        <f>+'[1]4.EXPORTACIONES POR ENVASE'!C352/10000</f>
        <v>12.4057</v>
      </c>
      <c r="F25" s="6">
        <f>+'[1]4.EXPORTACIONES POR ENVASE'!C364/10000</f>
        <v>29.1859</v>
      </c>
      <c r="G25" s="69">
        <f>+'[1]4.EXPORTACIONES POR ENVASE'!C376/10000</f>
        <v>8.7712000000000003</v>
      </c>
      <c r="H25" s="37">
        <f>+'[1]4.EXPORTACIONES POR ENVASE'!C388/10000</f>
        <v>5.5629999999999997</v>
      </c>
      <c r="I25" s="7">
        <f t="shared" ref="I25:I30" si="28">+H25/G25-1</f>
        <v>-0.36576523166727481</v>
      </c>
      <c r="J25" s="2"/>
      <c r="K25" s="42" t="s">
        <v>10</v>
      </c>
      <c r="L25" s="6">
        <f>+SUM('[1]3.EXPORTACION POR TIPO'!C306:C317)/10000</f>
        <v>220.249706</v>
      </c>
      <c r="M25" s="6">
        <f>+SUM(C25)+SUM(B26:B36)</f>
        <v>52.015313999999996</v>
      </c>
      <c r="N25" s="6">
        <f>+SUM(D25)+SUM(C26:C36)</f>
        <v>28.141000000000002</v>
      </c>
      <c r="O25" s="6">
        <f>+SUM(E25)+SUM(D26:D36)</f>
        <v>99.095399999999984</v>
      </c>
      <c r="P25" s="6">
        <f>+SUM(F25)+SUM(E26:E36)</f>
        <v>137.75839999999999</v>
      </c>
      <c r="Q25" s="6">
        <f>+SUM(G25)+SUM(F26:F36)</f>
        <v>172.85930000000002</v>
      </c>
      <c r="R25" s="37">
        <f t="shared" ref="R25" si="29">+SUM(H25)+SUM(G26:G36)</f>
        <v>112.75760000000001</v>
      </c>
      <c r="S25" s="80">
        <f t="shared" ref="S25:S31" si="30">+R25/Q25-1</f>
        <v>-0.34769144616459746</v>
      </c>
      <c r="T25" s="7">
        <f t="shared" ref="T25:T31" si="31">+POWER(R25/M25,0.2)-1</f>
        <v>0.16735492468758917</v>
      </c>
    </row>
    <row r="26" spans="1:20">
      <c r="A26" s="42" t="s">
        <v>11</v>
      </c>
      <c r="B26" s="211">
        <f>+'[1]4.EXPORTACIONES POR ENVASE'!C317/10000</f>
        <v>5.6895059999999997</v>
      </c>
      <c r="C26" s="6">
        <f>+'[1]4.EXPORTACIONES POR ENVASE'!C329/10000</f>
        <v>2.3675000000000002</v>
      </c>
      <c r="D26" s="6">
        <f>+'[1]4.EXPORTACIONES POR ENVASE'!C341/10000</f>
        <v>2.6259999999999999</v>
      </c>
      <c r="E26" s="6">
        <f>+'[1]4.EXPORTACIONES POR ENVASE'!C353/10000</f>
        <v>7.1388999999999996</v>
      </c>
      <c r="F26" s="6">
        <f>+'[1]4.EXPORTACIONES POR ENVASE'!C365/10000</f>
        <v>28.630800000000001</v>
      </c>
      <c r="G26" s="69">
        <f>+'[1]4.EXPORTACIONES POR ENVASE'!C377/10000</f>
        <v>9.8102</v>
      </c>
      <c r="H26" s="37">
        <f>+'[1]4.EXPORTACIONES POR ENVASE'!C389/10000</f>
        <v>6.4574999999999996</v>
      </c>
      <c r="I26" s="7">
        <f t="shared" si="28"/>
        <v>-0.34175653911235249</v>
      </c>
      <c r="J26" s="2"/>
      <c r="K26" s="42" t="s">
        <v>11</v>
      </c>
      <c r="L26" s="6">
        <f>+SUM('[1]3.EXPORTACION POR TIPO'!C307:C318)/10000</f>
        <v>220.99981699999998</v>
      </c>
      <c r="M26" s="6">
        <f t="shared" ref="M26:R26" si="32">+SUM(C25:C26)+SUM(B27:B36)</f>
        <v>48.693307999999995</v>
      </c>
      <c r="N26" s="6">
        <f t="shared" si="32"/>
        <v>28.399500000000003</v>
      </c>
      <c r="O26" s="6">
        <f t="shared" si="32"/>
        <v>103.60830000000001</v>
      </c>
      <c r="P26" s="6">
        <f t="shared" si="32"/>
        <v>159.25029999999998</v>
      </c>
      <c r="Q26" s="6">
        <f t="shared" si="32"/>
        <v>154.03870000000001</v>
      </c>
      <c r="R26" s="37">
        <f t="shared" si="32"/>
        <v>109.4049</v>
      </c>
      <c r="S26" s="80">
        <f t="shared" si="30"/>
        <v>-0.28975705455836753</v>
      </c>
      <c r="T26" s="7">
        <f t="shared" si="31"/>
        <v>0.1757459699160373</v>
      </c>
    </row>
    <row r="27" spans="1:20">
      <c r="A27" s="42" t="s">
        <v>0</v>
      </c>
      <c r="B27" s="211">
        <f>+'[1]4.EXPORTACIONES POR ENVASE'!C318/10000</f>
        <v>3.9316</v>
      </c>
      <c r="C27" s="6">
        <f>+'[1]4.EXPORTACIONES POR ENVASE'!C330/10000</f>
        <v>1.841</v>
      </c>
      <c r="D27" s="6">
        <f>+'[1]4.EXPORTACIONES POR ENVASE'!C342/10000</f>
        <v>2.6890000000000001</v>
      </c>
      <c r="E27" s="6">
        <f>+'[1]4.EXPORTACIONES POR ENVASE'!C354/10000</f>
        <v>6.8131000000000004</v>
      </c>
      <c r="F27" s="6">
        <f>+'[1]4.EXPORTACIONES POR ENVASE'!C366/10000</f>
        <v>15.5174</v>
      </c>
      <c r="G27" s="69">
        <f>+'[1]4.EXPORTACIONES POR ENVASE'!C378/10000</f>
        <v>11.505100000000001</v>
      </c>
      <c r="H27" s="37">
        <f>+'[1]4.EXPORTACIONES POR ENVASE'!C390/10000</f>
        <v>7.5347</v>
      </c>
      <c r="I27" s="7">
        <f t="shared" si="28"/>
        <v>-0.34509912995106518</v>
      </c>
      <c r="J27" s="2"/>
      <c r="K27" s="42" t="s">
        <v>0</v>
      </c>
      <c r="L27" s="6">
        <f>+SUM('[1]3.EXPORTACION POR TIPO'!C308:C319)/10000</f>
        <v>218.70459499999998</v>
      </c>
      <c r="M27" s="6">
        <f t="shared" ref="M27:R27" si="33">+SUM(C25:C27)+SUM(B28:B36)</f>
        <v>46.602707999999993</v>
      </c>
      <c r="N27" s="6">
        <f t="shared" si="33"/>
        <v>29.247500000000002</v>
      </c>
      <c r="O27" s="6">
        <f t="shared" si="33"/>
        <v>107.73239999999998</v>
      </c>
      <c r="P27" s="6">
        <f t="shared" si="33"/>
        <v>167.95459999999997</v>
      </c>
      <c r="Q27" s="6">
        <f t="shared" si="33"/>
        <v>150.0264</v>
      </c>
      <c r="R27" s="37">
        <f t="shared" si="33"/>
        <v>105.4345</v>
      </c>
      <c r="S27" s="80">
        <f t="shared" si="30"/>
        <v>-0.29722702137757084</v>
      </c>
      <c r="T27" s="7">
        <f t="shared" si="31"/>
        <v>0.17737366607987504</v>
      </c>
    </row>
    <row r="28" spans="1:20">
      <c r="A28" s="42" t="s">
        <v>1</v>
      </c>
      <c r="B28" s="211">
        <f>+'[1]4.EXPORTACIONES POR ENVASE'!C319/10000</f>
        <v>4.1897699999999993</v>
      </c>
      <c r="C28" s="6">
        <f>+'[1]4.EXPORTACIONES POR ENVASE'!C331/10000</f>
        <v>1.7083999999999999</v>
      </c>
      <c r="D28" s="6">
        <f>+'[1]4.EXPORTACIONES POR ENVASE'!C343/10000</f>
        <v>3.9878</v>
      </c>
      <c r="E28" s="6">
        <f>+'[1]4.EXPORTACIONES POR ENVASE'!C355/10000</f>
        <v>5.8208000000000002</v>
      </c>
      <c r="F28" s="6">
        <f>+'[1]4.EXPORTACIONES POR ENVASE'!C367/10000</f>
        <v>12.5017</v>
      </c>
      <c r="G28" s="69">
        <f>+'[1]4.EXPORTACIONES POR ENVASE'!C379/10000</f>
        <v>13.821</v>
      </c>
      <c r="H28" s="37">
        <f>+'[1]4.EXPORTACIONES POR ENVASE'!C391/10000</f>
        <v>8.6416000000000004</v>
      </c>
      <c r="I28" s="7">
        <f t="shared" si="28"/>
        <v>-0.37474857101512182</v>
      </c>
      <c r="J28" s="2"/>
      <c r="K28" s="42" t="s">
        <v>1</v>
      </c>
      <c r="L28" s="6">
        <f>+SUM('[1]3.EXPORTACION POR TIPO'!C309:C320)/10000</f>
        <v>215.811271</v>
      </c>
      <c r="M28" s="6">
        <f t="shared" ref="M28:R28" si="34">+SUM(C25:C28)+SUM(B29:B36)</f>
        <v>44.121337999999994</v>
      </c>
      <c r="N28" s="6">
        <f t="shared" si="34"/>
        <v>31.526899999999998</v>
      </c>
      <c r="O28" s="6">
        <f t="shared" si="34"/>
        <v>109.5654</v>
      </c>
      <c r="P28" s="6">
        <f t="shared" si="34"/>
        <v>174.63549999999998</v>
      </c>
      <c r="Q28" s="6">
        <f t="shared" si="34"/>
        <v>151.34570000000002</v>
      </c>
      <c r="R28" s="37">
        <f t="shared" si="34"/>
        <v>100.2551</v>
      </c>
      <c r="S28" s="80">
        <f t="shared" si="30"/>
        <v>-0.3375754976851012</v>
      </c>
      <c r="T28" s="7">
        <f t="shared" si="31"/>
        <v>0.17839681515939931</v>
      </c>
    </row>
    <row r="29" spans="1:20">
      <c r="A29" s="42" t="s">
        <v>2</v>
      </c>
      <c r="B29" s="211">
        <f>+'[1]4.EXPORTACIONES POR ENVASE'!C320/10000</f>
        <v>4.6754199999999999</v>
      </c>
      <c r="C29" s="6">
        <f>+'[1]4.EXPORTACIONES POR ENVASE'!C332/10000</f>
        <v>1.571</v>
      </c>
      <c r="D29" s="6">
        <f>+'[1]4.EXPORTACIONES POR ENVASE'!C344/10000</f>
        <v>4.0774999999999997</v>
      </c>
      <c r="E29" s="6">
        <f>+'[1]4.EXPORTACIONES POR ENVASE'!C356/10000</f>
        <v>5.4877000000000002</v>
      </c>
      <c r="F29" s="6">
        <f>+'[1]4.EXPORTACIONES POR ENVASE'!C368/10000</f>
        <v>14.400700000000001</v>
      </c>
      <c r="G29" s="69">
        <f>+'[1]4.EXPORTACIONES POR ENVASE'!C380/10000</f>
        <v>12.145300000000001</v>
      </c>
      <c r="H29" s="37">
        <f>+'[1]4.EXPORTACIONES POR ENVASE'!C392/10000</f>
        <v>5.5431999999999997</v>
      </c>
      <c r="I29" s="7">
        <f t="shared" si="28"/>
        <v>-0.54359299482104195</v>
      </c>
      <c r="J29" s="2"/>
      <c r="K29" s="42" t="s">
        <v>2</v>
      </c>
      <c r="L29" s="6">
        <f>+SUM('[1]3.EXPORTACION POR TIPO'!C310:C321)/10000</f>
        <v>215.96569899999997</v>
      </c>
      <c r="M29" s="6">
        <f t="shared" ref="M29:R29" si="35">+SUM(C25:C29)+SUM(B30:B36)</f>
        <v>41.016918000000004</v>
      </c>
      <c r="N29" s="6">
        <f t="shared" si="35"/>
        <v>34.0334</v>
      </c>
      <c r="O29" s="6">
        <f t="shared" si="35"/>
        <v>110.97560000000001</v>
      </c>
      <c r="P29" s="6">
        <f t="shared" si="35"/>
        <v>183.54849999999999</v>
      </c>
      <c r="Q29" s="6">
        <f t="shared" si="35"/>
        <v>149.09029999999998</v>
      </c>
      <c r="R29" s="37">
        <f t="shared" si="35"/>
        <v>93.653000000000006</v>
      </c>
      <c r="S29" s="80">
        <f t="shared" si="30"/>
        <v>-0.37183706787094795</v>
      </c>
      <c r="T29" s="7">
        <f t="shared" si="31"/>
        <v>0.17953744912460912</v>
      </c>
    </row>
    <row r="30" spans="1:20">
      <c r="A30" s="42" t="s">
        <v>3</v>
      </c>
      <c r="B30" s="211">
        <f>+'[1]4.EXPORTACIONES POR ENVASE'!C321/10000</f>
        <v>3.8370000000000002</v>
      </c>
      <c r="C30" s="6">
        <f>+'[1]4.EXPORTACIONES POR ENVASE'!C333/10000</f>
        <v>2.8079999999999998</v>
      </c>
      <c r="D30" s="6">
        <f>+'[1]4.EXPORTACIONES POR ENVASE'!C345/10000</f>
        <v>2.0466000000000002</v>
      </c>
      <c r="E30" s="6">
        <f>+'[1]4.EXPORTACIONES POR ENVASE'!C357/10000</f>
        <v>6.6390000000000002</v>
      </c>
      <c r="F30" s="6">
        <f>+'[1]4.EXPORTACIONES POR ENVASE'!C369/10000</f>
        <v>11.9945</v>
      </c>
      <c r="G30" s="69">
        <f>+'[1]4.EXPORTACIONES POR ENVASE'!C381/10000</f>
        <v>10.536799999999999</v>
      </c>
      <c r="H30" s="37">
        <f>+'[1]4.EXPORTACIONES POR ENVASE'!C393/10000</f>
        <v>5.8944999999999999</v>
      </c>
      <c r="I30" s="7">
        <f t="shared" si="28"/>
        <v>-0.44057968263609448</v>
      </c>
      <c r="J30" s="2"/>
      <c r="K30" s="42" t="s">
        <v>3</v>
      </c>
      <c r="L30" s="6">
        <f>+SUM('[1]3.EXPORTACION POR TIPO'!C311:C322)/10000</f>
        <v>211.06281200000001</v>
      </c>
      <c r="M30" s="6">
        <f t="shared" ref="M30:R30" si="36">+SUM(C25:C30)+SUM(B31:B36)</f>
        <v>39.987917999999993</v>
      </c>
      <c r="N30" s="6">
        <f t="shared" si="36"/>
        <v>33.272000000000006</v>
      </c>
      <c r="O30" s="6">
        <f t="shared" si="36"/>
        <v>115.56800000000001</v>
      </c>
      <c r="P30" s="6">
        <f t="shared" si="36"/>
        <v>188.904</v>
      </c>
      <c r="Q30" s="6">
        <f t="shared" si="36"/>
        <v>147.63259999999997</v>
      </c>
      <c r="R30" s="37">
        <f t="shared" si="36"/>
        <v>89.010700000000014</v>
      </c>
      <c r="S30" s="80">
        <f t="shared" si="30"/>
        <v>-0.39707964230122594</v>
      </c>
      <c r="T30" s="7">
        <f t="shared" si="31"/>
        <v>0.17355293712004705</v>
      </c>
    </row>
    <row r="31" spans="1:20">
      <c r="A31" s="42" t="s">
        <v>4</v>
      </c>
      <c r="B31" s="211">
        <f>+'[1]4.EXPORTACIONES POR ENVASE'!C322/10000</f>
        <v>3.5724800000000001</v>
      </c>
      <c r="C31" s="6">
        <f>+'[1]4.EXPORTACIONES POR ENVASE'!C334/10000</f>
        <v>2.1475</v>
      </c>
      <c r="D31" s="6">
        <f>+'[1]4.EXPORTACIONES POR ENVASE'!C346/10000</f>
        <v>5.3518999999999997</v>
      </c>
      <c r="E31" s="6">
        <f>+'[1]4.EXPORTACIONES POR ENVASE'!C358/10000</f>
        <v>9.3078000000000003</v>
      </c>
      <c r="F31" s="6">
        <f>+'[1]4.EXPORTACIONES POR ENVASE'!C370/10000</f>
        <v>14.369899999999999</v>
      </c>
      <c r="G31" s="69">
        <f>+'[1]4.EXPORTACIONES POR ENVASE'!C382/10000</f>
        <v>8.2733000000000008</v>
      </c>
      <c r="H31" s="37">
        <f>+'[1]4.EXPORTACIONES POR ENVASE'!C394/10000</f>
        <v>3.2997999999999998</v>
      </c>
      <c r="I31" s="7">
        <f t="shared" ref="I31" si="37">+H31/G31-1</f>
        <v>-0.60115068956764539</v>
      </c>
      <c r="J31" s="2"/>
      <c r="K31" s="42" t="s">
        <v>4</v>
      </c>
      <c r="L31" s="6">
        <f>+SUM('[1]3.EXPORTACION POR TIPO'!C312:C323)/10000</f>
        <v>209.828587</v>
      </c>
      <c r="M31" s="6">
        <f t="shared" ref="M31:R31" si="38">+SUM(C25:C31)+SUM(B32:B36)</f>
        <v>38.562938000000003</v>
      </c>
      <c r="N31" s="6">
        <f t="shared" si="38"/>
        <v>36.476399999999998</v>
      </c>
      <c r="O31" s="6">
        <f t="shared" si="38"/>
        <v>119.5239</v>
      </c>
      <c r="P31" s="6">
        <f t="shared" si="38"/>
        <v>193.96609999999998</v>
      </c>
      <c r="Q31" s="6">
        <f t="shared" si="38"/>
        <v>141.536</v>
      </c>
      <c r="R31" s="37">
        <f t="shared" si="38"/>
        <v>84.037199999999999</v>
      </c>
      <c r="S31" s="80">
        <f t="shared" si="30"/>
        <v>-0.40624858693194665</v>
      </c>
      <c r="T31" s="7">
        <f t="shared" si="31"/>
        <v>0.16858495845653354</v>
      </c>
    </row>
    <row r="32" spans="1:20">
      <c r="A32" s="42" t="s">
        <v>5</v>
      </c>
      <c r="B32" s="211">
        <f>+'[1]4.EXPORTACIONES POR ENVASE'!C323/10000</f>
        <v>4.8603379999999996</v>
      </c>
      <c r="C32" s="6">
        <f>+'[1]4.EXPORTACIONES POR ENVASE'!C335/10000</f>
        <v>3.1305000000000001</v>
      </c>
      <c r="D32" s="6">
        <f>+'[1]4.EXPORTACIONES POR ENVASE'!C347/10000</f>
        <v>15.9596</v>
      </c>
      <c r="E32" s="6">
        <f>+'[1]4.EXPORTACIONES POR ENVASE'!C359/10000</f>
        <v>11.2056</v>
      </c>
      <c r="F32" s="6">
        <f>+'[1]4.EXPORTACIONES POR ENVASE'!C371/10000</f>
        <v>14.314399999999999</v>
      </c>
      <c r="G32" s="69">
        <f>+'[1]4.EXPORTACIONES POR ENVASE'!C383/10000</f>
        <v>7.6509</v>
      </c>
      <c r="H32" s="37"/>
      <c r="I32" s="7"/>
      <c r="J32" s="2"/>
      <c r="K32" s="42" t="s">
        <v>5</v>
      </c>
      <c r="L32" s="6">
        <f>+SUM('[1]3.EXPORTACION POR TIPO'!C313:C324)/10000</f>
        <v>215.70240499999997</v>
      </c>
      <c r="M32" s="6">
        <f>+SUM(C25:C32)+SUM(B33:B36)</f>
        <v>36.833100000000002</v>
      </c>
      <c r="N32" s="6">
        <f>+SUM(D25:D32)+SUM(C33:C36)</f>
        <v>49.305500000000002</v>
      </c>
      <c r="O32" s="6">
        <f>+SUM(E25:E32)+SUM(D33:D36)</f>
        <v>114.76990000000001</v>
      </c>
      <c r="P32" s="6">
        <f>+SUM(F25:F32)+SUM(E33:E36)</f>
        <v>197.07490000000001</v>
      </c>
      <c r="Q32" s="6">
        <f>+SUM(G25:G32)+SUM(F33:F36)</f>
        <v>134.8725</v>
      </c>
      <c r="R32" s="37"/>
      <c r="S32" s="80"/>
      <c r="T32" s="7"/>
    </row>
    <row r="33" spans="1:20">
      <c r="A33" s="42" t="s">
        <v>6</v>
      </c>
      <c r="B33" s="211">
        <f>+'[1]4.EXPORTACIONES POR ENVASE'!C324/10000</f>
        <v>3.4089999999999998</v>
      </c>
      <c r="C33" s="6">
        <f>+'[1]4.EXPORTACIONES POR ENVASE'!C336/10000</f>
        <v>2.7810000000000001</v>
      </c>
      <c r="D33" s="6">
        <f>+'[1]4.EXPORTACIONES POR ENVASE'!C348/10000</f>
        <v>18.888999999999999</v>
      </c>
      <c r="E33" s="6">
        <f>+'[1]4.EXPORTACIONES POR ENVASE'!C360/10000</f>
        <v>9.7518999999999991</v>
      </c>
      <c r="F33" s="6">
        <f>+'[1]4.EXPORTACIONES POR ENVASE'!C372/10000</f>
        <v>11.907500000000001</v>
      </c>
      <c r="G33" s="69">
        <f>+'[1]4.EXPORTACIONES POR ENVASE'!C384/10000</f>
        <v>7.3040000000000003</v>
      </c>
      <c r="H33" s="37"/>
      <c r="I33" s="7"/>
      <c r="J33" s="2"/>
      <c r="K33" s="42" t="s">
        <v>6</v>
      </c>
      <c r="L33" s="6">
        <f>+SUM('[1]3.EXPORTACION POR TIPO'!C314:C325)/10000</f>
        <v>215.18694300000001</v>
      </c>
      <c r="M33" s="6">
        <f>+SUM(C25:C33)+SUM(B34:B36)</f>
        <v>36.205100000000002</v>
      </c>
      <c r="N33" s="6">
        <f>+SUM(D25:D33)+SUM(C34:C36)</f>
        <v>65.413499999999999</v>
      </c>
      <c r="O33" s="6">
        <f>+SUM(E25:E33)+SUM(D34:D36)</f>
        <v>105.6328</v>
      </c>
      <c r="P33" s="6">
        <f>+SUM(F25:F33)+SUM(E34:E36)</f>
        <v>199.23050000000001</v>
      </c>
      <c r="Q33" s="6">
        <f>+SUM(G25:G33)+SUM(F34:F36)</f>
        <v>130.26900000000001</v>
      </c>
      <c r="R33" s="37"/>
      <c r="S33" s="80"/>
      <c r="T33" s="7"/>
    </row>
    <row r="34" spans="1:20">
      <c r="A34" s="42" t="s">
        <v>7</v>
      </c>
      <c r="B34" s="211">
        <f>+'[1]4.EXPORTACIONES POR ENVASE'!C325/10000</f>
        <v>4.5541999999999998</v>
      </c>
      <c r="C34" s="6">
        <f>+'[1]4.EXPORTACIONES POR ENVASE'!C337/10000</f>
        <v>2.9323999999999999</v>
      </c>
      <c r="D34" s="6">
        <f>+'[1]4.EXPORTACIONES POR ENVASE'!C349/10000</f>
        <v>16.319400000000002</v>
      </c>
      <c r="E34" s="6">
        <f>+'[1]4.EXPORTACIONES POR ENVASE'!C361/10000</f>
        <v>12.7887</v>
      </c>
      <c r="F34" s="6">
        <f>+'[1]4.EXPORTACIONES POR ENVASE'!C373/10000</f>
        <v>13.318</v>
      </c>
      <c r="G34" s="69">
        <f>+'[1]4.EXPORTACIONES POR ENVASE'!C385/10000</f>
        <v>7.6779000000000002</v>
      </c>
      <c r="H34" s="37"/>
      <c r="I34" s="7"/>
      <c r="J34" s="2"/>
      <c r="K34" s="42" t="s">
        <v>7</v>
      </c>
      <c r="L34" s="6">
        <f>+SUM('[1]3.EXPORTACION POR TIPO'!C315:C326)/10000</f>
        <v>215.88718500000002</v>
      </c>
      <c r="M34" s="6">
        <f>+SUM(C25:C34)+SUM(B35:B36)</f>
        <v>34.583300000000001</v>
      </c>
      <c r="N34" s="6">
        <f>+SUM(D25:D34)+SUM(C35:C36)</f>
        <v>78.8005</v>
      </c>
      <c r="O34" s="6">
        <f>+SUM(E25:E34)+SUM(D35:D36)</f>
        <v>102.10210000000002</v>
      </c>
      <c r="P34" s="6">
        <f>+SUM(F25:F34)+SUM(E35:E36)</f>
        <v>199.75980000000001</v>
      </c>
      <c r="Q34" s="6">
        <f>+SUM(G25:G34)+SUM(F35:F36)</f>
        <v>124.6289</v>
      </c>
      <c r="R34" s="37"/>
      <c r="S34" s="80"/>
      <c r="T34" s="7"/>
    </row>
    <row r="35" spans="1:20">
      <c r="A35" s="42" t="s">
        <v>8</v>
      </c>
      <c r="B35" s="211">
        <f>+'[1]4.EXPORTACIONES POR ENVASE'!C326/10000</f>
        <v>2.5709</v>
      </c>
      <c r="C35" s="6">
        <f>+'[1]4.EXPORTACIONES POR ENVASE'!C338/10000</f>
        <v>2.2262</v>
      </c>
      <c r="D35" s="6">
        <f>+'[1]4.EXPORTACIONES POR ENVASE'!C350/10000</f>
        <v>7.1699000000000002</v>
      </c>
      <c r="E35" s="6">
        <f>+'[1]4.EXPORTACIONES POR ENVASE'!C362/10000</f>
        <v>11.104100000000001</v>
      </c>
      <c r="F35" s="6">
        <f>+'[1]4.EXPORTACIONES POR ENVASE'!C374/10000</f>
        <v>15.389699999999999</v>
      </c>
      <c r="G35" s="69">
        <f>+'[1]4.EXPORTACIONES POR ENVASE'!C386/10000</f>
        <v>9.8064</v>
      </c>
      <c r="H35" s="37"/>
      <c r="I35" s="7"/>
      <c r="J35" s="2"/>
      <c r="K35" s="42" t="s">
        <v>8</v>
      </c>
      <c r="L35" s="6">
        <f>+SUM('[1]3.EXPORTACION POR TIPO'!C316:C327)/10000</f>
        <v>215.86893200000003</v>
      </c>
      <c r="M35" s="6">
        <f>+SUM(C25:C35)+SUM(B36)</f>
        <v>34.238599999999998</v>
      </c>
      <c r="N35" s="6">
        <f>+SUM(D25:D35)+SUM(C36)</f>
        <v>83.744199999999992</v>
      </c>
      <c r="O35" s="6">
        <f>+SUM(E25:E35)+SUM(D36)</f>
        <v>106.03630000000001</v>
      </c>
      <c r="P35" s="6">
        <f>+SUM(F25:F35)+SUM(E36)</f>
        <v>204.04540000000003</v>
      </c>
      <c r="Q35" s="6">
        <f>+SUM(G25:G35)+SUM(F36)</f>
        <v>119.04559999999999</v>
      </c>
      <c r="R35" s="37"/>
      <c r="S35" s="80"/>
      <c r="T35" s="7"/>
    </row>
    <row r="36" spans="1:20">
      <c r="A36" s="42" t="s">
        <v>9</v>
      </c>
      <c r="B36" s="211">
        <f>+'[1]4.EXPORTACIONES POR ENVASE'!C327/10000</f>
        <v>5.4288999999999996</v>
      </c>
      <c r="C36" s="6">
        <f>+'[1]4.EXPORTACIONES POR ENVASE'!C339/10000</f>
        <v>2.4784999999999999</v>
      </c>
      <c r="D36" s="6">
        <f>+'[1]4.EXPORTACIONES POR ENVASE'!C351/10000</f>
        <v>7.5730000000000004</v>
      </c>
      <c r="E36" s="6">
        <f>+'[1]4.EXPORTACIONES POR ENVASE'!C363/10000</f>
        <v>22.514900000000001</v>
      </c>
      <c r="F36" s="6">
        <f>+'[1]4.EXPORTACIONES POR ENVASE'!C375/10000</f>
        <v>11.743499999999999</v>
      </c>
      <c r="G36" s="69">
        <f>+'[1]4.EXPORTACIONES POR ENVASE'!C387/10000</f>
        <v>8.6637000000000004</v>
      </c>
      <c r="H36" s="37"/>
      <c r="I36" s="7"/>
      <c r="J36" s="2"/>
      <c r="K36" s="42" t="s">
        <v>9</v>
      </c>
      <c r="L36" s="6">
        <f>+SUM('[1]3.EXPORTACION POR TIPO'!C317:C328)/10000</f>
        <v>217.71594100000002</v>
      </c>
      <c r="M36" s="6">
        <f>+SUM(C25:C36)</f>
        <v>31.2882</v>
      </c>
      <c r="N36" s="6">
        <f>+SUM(D25:D36)</f>
        <v>88.838699999999989</v>
      </c>
      <c r="O36" s="6">
        <f>+SUM(E25:E36)</f>
        <v>120.97820000000002</v>
      </c>
      <c r="P36" s="6">
        <f>+SUM(F25:F36)</f>
        <v>193.27400000000003</v>
      </c>
      <c r="Q36" s="6">
        <f>+SUM(G25:G36)</f>
        <v>115.9658</v>
      </c>
      <c r="R36" s="37"/>
      <c r="S36" s="80"/>
      <c r="T36" s="7"/>
    </row>
    <row r="37" spans="1:20" ht="28">
      <c r="A37" s="53" t="s">
        <v>13</v>
      </c>
      <c r="B37" s="212">
        <f>SUM(B25:B36)</f>
        <v>52.657494</v>
      </c>
      <c r="C37" s="54">
        <f>SUM(C25:C36)</f>
        <v>31.2882</v>
      </c>
      <c r="D37" s="54">
        <f>SUM(D25:D36)</f>
        <v>88.838699999999989</v>
      </c>
      <c r="E37" s="54">
        <f>SUM(E25:E36)</f>
        <v>120.97820000000002</v>
      </c>
      <c r="F37" s="54">
        <f>SUM(F25:F36)</f>
        <v>193.27400000000003</v>
      </c>
      <c r="G37" s="201">
        <f t="shared" ref="G37" si="39">SUM(G25:G36)</f>
        <v>115.9658</v>
      </c>
      <c r="H37" s="201"/>
      <c r="I37" s="56"/>
      <c r="J37" s="3"/>
      <c r="K37" s="43" t="s">
        <v>14</v>
      </c>
      <c r="L37" s="46">
        <f t="shared" ref="L37:R37" si="40">+AVERAGE(L25:L36)</f>
        <v>216.08199108333329</v>
      </c>
      <c r="M37" s="46">
        <f t="shared" si="40"/>
        <v>40.345728500000007</v>
      </c>
      <c r="N37" s="46">
        <f t="shared" si="40"/>
        <v>48.933258333333328</v>
      </c>
      <c r="O37" s="46">
        <f t="shared" si="40"/>
        <v>109.63235833333334</v>
      </c>
      <c r="P37" s="46">
        <f t="shared" si="40"/>
        <v>183.2835</v>
      </c>
      <c r="Q37" s="46">
        <f t="shared" si="40"/>
        <v>140.94256666666664</v>
      </c>
      <c r="R37" s="215">
        <f t="shared" si="40"/>
        <v>99.221857142857161</v>
      </c>
      <c r="S37" s="81">
        <f t="shared" ref="S37" si="41">+Q37/P37-1</f>
        <v>-0.23101333908035016</v>
      </c>
      <c r="T37" s="77">
        <f t="shared" ref="T37" si="42">+POWER(Q37/L37,0.2)-1</f>
        <v>-8.1911133924530644E-2</v>
      </c>
    </row>
    <row r="38" spans="1:20" ht="28">
      <c r="A38" s="57" t="s">
        <v>15</v>
      </c>
      <c r="B38" s="213">
        <f t="shared" ref="B38:G38" si="43">+B37/B$55</f>
        <v>0.2026787968116916</v>
      </c>
      <c r="C38" s="58">
        <f t="shared" si="43"/>
        <v>0.14014124219134566</v>
      </c>
      <c r="D38" s="58">
        <f t="shared" si="43"/>
        <v>0.32263063299937939</v>
      </c>
      <c r="E38" s="58">
        <f t="shared" si="43"/>
        <v>0.38731019981124032</v>
      </c>
      <c r="F38" s="58">
        <f t="shared" si="43"/>
        <v>0.48949049417331714</v>
      </c>
      <c r="G38" s="206">
        <f t="shared" si="43"/>
        <v>0.3448328361022755</v>
      </c>
      <c r="H38" s="203"/>
      <c r="I38" s="60"/>
      <c r="J38" s="3"/>
      <c r="K38" s="44" t="s">
        <v>15</v>
      </c>
      <c r="L38" s="48">
        <f t="shared" ref="L38:R38" si="44">+L37/L$55</f>
        <v>0.8414469782421482</v>
      </c>
      <c r="M38" s="48">
        <f t="shared" si="44"/>
        <v>0.16805460291824562</v>
      </c>
      <c r="N38" s="48">
        <f t="shared" si="44"/>
        <v>0.20620104956214164</v>
      </c>
      <c r="O38" s="48">
        <f t="shared" si="44"/>
        <v>0.36569650139359799</v>
      </c>
      <c r="P38" s="48">
        <f t="shared" si="44"/>
        <v>0.48392339046883448</v>
      </c>
      <c r="Q38" s="48">
        <f t="shared" si="44"/>
        <v>0.39899542402612287</v>
      </c>
      <c r="R38" s="203">
        <f t="shared" si="44"/>
        <v>0.31544486412744077</v>
      </c>
      <c r="S38" s="74"/>
      <c r="T38" s="78"/>
    </row>
    <row r="39" spans="1:20" ht="29" thickBot="1">
      <c r="A39" s="61" t="s">
        <v>12</v>
      </c>
      <c r="B39" s="214"/>
      <c r="C39" s="63">
        <f>+C37/B37-1</f>
        <v>-0.40581676750511519</v>
      </c>
      <c r="D39" s="63">
        <f t="shared" ref="D39:G39" si="45">+D37/C37-1</f>
        <v>1.8393675570982029</v>
      </c>
      <c r="E39" s="63">
        <f t="shared" si="45"/>
        <v>0.36177364144229962</v>
      </c>
      <c r="F39" s="63">
        <f t="shared" si="45"/>
        <v>0.59759361603991468</v>
      </c>
      <c r="G39" s="207">
        <f t="shared" si="45"/>
        <v>-0.39999275639765319</v>
      </c>
      <c r="H39" s="202"/>
      <c r="I39" s="65"/>
      <c r="J39" s="2"/>
      <c r="K39" s="45" t="s">
        <v>12</v>
      </c>
      <c r="L39" s="49"/>
      <c r="M39" s="50">
        <f>+M37/L37-1</f>
        <v>-0.81328509470999633</v>
      </c>
      <c r="N39" s="50">
        <f t="shared" ref="N39:Q39" si="46">+N37/M37-1</f>
        <v>0.2128485505803499</v>
      </c>
      <c r="O39" s="50">
        <f t="shared" si="46"/>
        <v>1.2404467241179358</v>
      </c>
      <c r="P39" s="50">
        <f t="shared" si="46"/>
        <v>0.67180112501760614</v>
      </c>
      <c r="Q39" s="50">
        <f t="shared" si="46"/>
        <v>-0.23101333908035016</v>
      </c>
      <c r="R39" s="202">
        <f t="shared" ref="R39" si="47">+R37/Q37-1</f>
        <v>-0.29601213111493985</v>
      </c>
      <c r="S39" s="75"/>
      <c r="T39" s="52"/>
    </row>
    <row r="40" spans="1:20" ht="15" thickBo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</row>
    <row r="41" spans="1:20" ht="15" thickBot="1">
      <c r="A41" s="278" t="s">
        <v>32</v>
      </c>
      <c r="B41" s="279"/>
      <c r="C41" s="279"/>
      <c r="D41" s="279"/>
      <c r="E41" s="279"/>
      <c r="F41" s="279"/>
      <c r="G41" s="279"/>
      <c r="H41" s="279"/>
      <c r="I41" s="280"/>
      <c r="J41" s="2"/>
      <c r="K41" s="278" t="s">
        <v>33</v>
      </c>
      <c r="L41" s="279"/>
      <c r="M41" s="279"/>
      <c r="N41" s="279"/>
      <c r="O41" s="279"/>
      <c r="P41" s="279"/>
      <c r="Q41" s="279"/>
      <c r="R41" s="279"/>
      <c r="S41" s="279"/>
      <c r="T41" s="280"/>
    </row>
    <row r="42" spans="1:20" ht="42">
      <c r="A42" s="38"/>
      <c r="B42" s="39">
        <v>2016</v>
      </c>
      <c r="C42" s="39">
        <f>+B42+1</f>
        <v>2017</v>
      </c>
      <c r="D42" s="39">
        <f t="shared" ref="D42:G42" si="48">+C42+1</f>
        <v>2018</v>
      </c>
      <c r="E42" s="39">
        <f t="shared" si="48"/>
        <v>2019</v>
      </c>
      <c r="F42" s="39">
        <f t="shared" si="48"/>
        <v>2020</v>
      </c>
      <c r="G42" s="210">
        <f t="shared" si="48"/>
        <v>2021</v>
      </c>
      <c r="H42" s="40">
        <v>2022</v>
      </c>
      <c r="I42" s="41" t="s">
        <v>16</v>
      </c>
      <c r="J42" s="2"/>
      <c r="K42" s="67"/>
      <c r="L42" s="66">
        <v>2016</v>
      </c>
      <c r="M42" s="66">
        <f>+L42+1</f>
        <v>2017</v>
      </c>
      <c r="N42" s="66">
        <f t="shared" ref="N42:Q42" si="49">+M42+1</f>
        <v>2018</v>
      </c>
      <c r="O42" s="66">
        <f t="shared" si="49"/>
        <v>2019</v>
      </c>
      <c r="P42" s="68">
        <f t="shared" si="49"/>
        <v>2020</v>
      </c>
      <c r="Q42" s="73">
        <f t="shared" si="49"/>
        <v>2021</v>
      </c>
      <c r="R42" s="40">
        <v>2022</v>
      </c>
      <c r="S42" s="79" t="s">
        <v>16</v>
      </c>
      <c r="T42" s="76" t="s">
        <v>21</v>
      </c>
    </row>
    <row r="43" spans="1:20">
      <c r="A43" s="42" t="s">
        <v>10</v>
      </c>
      <c r="B43" s="6">
        <f>+'[1]4.EXPORTACIONES POR ENVASE'!D316/10000</f>
        <v>18.860879999999998</v>
      </c>
      <c r="C43" s="6">
        <f>+'[1]4.EXPORTACIONES POR ENVASE'!D328/10000</f>
        <v>19.9481</v>
      </c>
      <c r="D43" s="6">
        <f>+'[1]4.EXPORTACIONES POR ENVASE'!D340/10000</f>
        <v>15.751899999999999</v>
      </c>
      <c r="E43" s="6">
        <f>+'[1]4.EXPORTACIONES POR ENVASE'!D352/10000</f>
        <v>26.539100000000001</v>
      </c>
      <c r="F43" s="6">
        <f>+'[1]4.EXPORTACIONES POR ENVASE'!D364/10000</f>
        <v>43.348500000000001</v>
      </c>
      <c r="G43" s="69">
        <f>+'[1]4.EXPORTACIONES POR ENVASE'!D376/10000</f>
        <v>23.2971</v>
      </c>
      <c r="H43" s="37">
        <f>+'[1]4.EXPORTACIONES POR ENVASE'!D388/10000</f>
        <v>18.050599999999999</v>
      </c>
      <c r="I43" s="7">
        <f t="shared" ref="I43:I48" si="50">+H43/G43-1</f>
        <v>-0.22519970296732217</v>
      </c>
      <c r="J43" s="2"/>
      <c r="K43" s="42" t="s">
        <v>10</v>
      </c>
      <c r="L43" s="6">
        <f>+SUM('[1]4.EXPORTACIONES POR ENVASE'!D305:D316)/10000</f>
        <v>261.67341800000003</v>
      </c>
      <c r="M43" s="6">
        <f>+SUM(C43)+SUM(B44:B54)</f>
        <v>260.89483099999995</v>
      </c>
      <c r="N43" s="6">
        <f>+SUM(D43)+SUM(C44:C54)</f>
        <v>219.06570000000002</v>
      </c>
      <c r="O43" s="6">
        <f>+SUM(E43)+SUM(D44:D54)</f>
        <v>286.14449999999999</v>
      </c>
      <c r="P43" s="69">
        <f>+SUM(F43)+SUM(E44:E54)</f>
        <v>329.16419999999999</v>
      </c>
      <c r="Q43" s="37">
        <f>+SUM(G43)+SUM(F44:F54)</f>
        <v>374.79590000000002</v>
      </c>
      <c r="R43" s="37">
        <f t="shared" ref="R43" si="51">+SUM(H43)+SUM(G44:G54)</f>
        <v>331.04919999999998</v>
      </c>
      <c r="S43" s="80">
        <f t="shared" ref="S43:S49" si="52">+R43/Q43-1</f>
        <v>-0.1167213942308335</v>
      </c>
      <c r="T43" s="7">
        <f t="shared" ref="T43:T49" si="53">+POWER(R43/M43,0.2)-1</f>
        <v>4.8782455342082365E-2</v>
      </c>
    </row>
    <row r="44" spans="1:20">
      <c r="A44" s="42" t="s">
        <v>11</v>
      </c>
      <c r="B44" s="6">
        <f>+'[1]4.EXPORTACIONES POR ENVASE'!D317/10000</f>
        <v>19.823706000000001</v>
      </c>
      <c r="C44" s="6">
        <f>+'[1]4.EXPORTACIONES POR ENVASE'!D329/10000</f>
        <v>13.3871</v>
      </c>
      <c r="D44" s="6">
        <f>+'[1]4.EXPORTACIONES POR ENVASE'!D341/10000</f>
        <v>14.8734</v>
      </c>
      <c r="E44" s="6">
        <f>+'[1]4.EXPORTACIONES POR ENVASE'!D353/10000</f>
        <v>20.290900000000001</v>
      </c>
      <c r="F44" s="6">
        <f>+'[1]4.EXPORTACIONES POR ENVASE'!D365/10000</f>
        <v>41.6736</v>
      </c>
      <c r="G44" s="69">
        <f>+'[1]4.EXPORTACIONES POR ENVASE'!D377/10000</f>
        <v>25.552099999999999</v>
      </c>
      <c r="H44" s="37">
        <f>+'[1]4.EXPORTACIONES POR ENVASE'!D389/10000</f>
        <v>21.601800000000001</v>
      </c>
      <c r="I44" s="7">
        <f t="shared" si="50"/>
        <v>-0.15459786084118321</v>
      </c>
      <c r="J44" s="2"/>
      <c r="K44" s="42" t="s">
        <v>11</v>
      </c>
      <c r="L44" s="6">
        <f>+SUM('[1]4.EXPORTACIONES POR ENVASE'!D306:D317)/10000</f>
        <v>261.82262700000001</v>
      </c>
      <c r="M44" s="6">
        <f t="shared" ref="M44:R44" si="54">+SUM(C43:C44)+SUM(B45:B54)</f>
        <v>254.45822499999997</v>
      </c>
      <c r="N44" s="6">
        <f t="shared" si="54"/>
        <v>220.55200000000002</v>
      </c>
      <c r="O44" s="6">
        <f t="shared" si="54"/>
        <v>291.56200000000001</v>
      </c>
      <c r="P44" s="69">
        <f t="shared" si="54"/>
        <v>350.54690000000005</v>
      </c>
      <c r="Q44" s="37">
        <f t="shared" si="54"/>
        <v>358.67440000000005</v>
      </c>
      <c r="R44" s="37">
        <f t="shared" si="54"/>
        <v>327.09889999999996</v>
      </c>
      <c r="S44" s="80">
        <f t="shared" si="52"/>
        <v>-8.8033882540822783E-2</v>
      </c>
      <c r="T44" s="7">
        <f t="shared" si="53"/>
        <v>5.1507847103646531E-2</v>
      </c>
    </row>
    <row r="45" spans="1:20">
      <c r="A45" s="42" t="s">
        <v>0</v>
      </c>
      <c r="B45" s="6">
        <f>+'[1]4.EXPORTACIONES POR ENVASE'!D318/10000</f>
        <v>22.2148</v>
      </c>
      <c r="C45" s="6">
        <f>+'[1]4.EXPORTACIONES POR ENVASE'!D330/10000</f>
        <v>18.186599999999999</v>
      </c>
      <c r="D45" s="6">
        <f>+'[1]4.EXPORTACIONES POR ENVASE'!D342/10000</f>
        <v>18.054300000000001</v>
      </c>
      <c r="E45" s="6">
        <f>+'[1]4.EXPORTACIONES POR ENVASE'!D354/10000</f>
        <v>22.237300000000001</v>
      </c>
      <c r="F45" s="6">
        <f>+'[1]4.EXPORTACIONES POR ENVASE'!D366/10000</f>
        <v>29.754000000000001</v>
      </c>
      <c r="G45" s="69">
        <f>+'[1]4.EXPORTACIONES POR ENVASE'!D378/10000</f>
        <v>30.758900000000001</v>
      </c>
      <c r="H45" s="37">
        <f>+'[1]4.EXPORTACIONES POR ENVASE'!D390/10000</f>
        <v>25.3156</v>
      </c>
      <c r="I45" s="7">
        <f t="shared" si="50"/>
        <v>-0.17696666655829696</v>
      </c>
      <c r="J45" s="2"/>
      <c r="K45" s="42" t="s">
        <v>0</v>
      </c>
      <c r="L45" s="6">
        <f>+SUM('[1]4.EXPORTACIONES POR ENVASE'!D307:D318)/10000</f>
        <v>255.72710499999999</v>
      </c>
      <c r="M45" s="6">
        <f t="shared" ref="M45:R45" si="55">+SUM(C43:C45)+SUM(B46:B54)</f>
        <v>250.43002499999994</v>
      </c>
      <c r="N45" s="6">
        <f t="shared" si="55"/>
        <v>220.41969999999998</v>
      </c>
      <c r="O45" s="6">
        <f t="shared" si="55"/>
        <v>295.745</v>
      </c>
      <c r="P45" s="69">
        <f t="shared" si="55"/>
        <v>358.06360000000001</v>
      </c>
      <c r="Q45" s="37">
        <f t="shared" si="55"/>
        <v>359.67930000000001</v>
      </c>
      <c r="R45" s="37">
        <f t="shared" si="55"/>
        <v>321.65560000000005</v>
      </c>
      <c r="S45" s="80">
        <f t="shared" si="52"/>
        <v>-0.10571556383700687</v>
      </c>
      <c r="T45" s="7">
        <f t="shared" si="53"/>
        <v>5.1334567259973429E-2</v>
      </c>
    </row>
    <row r="46" spans="1:20">
      <c r="A46" s="42" t="s">
        <v>1</v>
      </c>
      <c r="B46" s="6">
        <f>+'[1]4.EXPORTACIONES POR ENVASE'!D319/10000</f>
        <v>22.61863</v>
      </c>
      <c r="C46" s="6">
        <f>+'[1]4.EXPORTACIONES POR ENVASE'!D331/10000</f>
        <v>17.4998</v>
      </c>
      <c r="D46" s="6">
        <f>+'[1]4.EXPORTACIONES POR ENVASE'!D343/10000</f>
        <v>18.305599999999998</v>
      </c>
      <c r="E46" s="6">
        <f>+'[1]4.EXPORTACIONES POR ENVASE'!D355/10000</f>
        <v>22.550799999999999</v>
      </c>
      <c r="F46" s="6">
        <f>+'[1]4.EXPORTACIONES POR ENVASE'!D367/10000</f>
        <v>30.231999999999999</v>
      </c>
      <c r="G46" s="69">
        <f>+'[1]4.EXPORTACIONES POR ENVASE'!D379/10000</f>
        <v>31.474599999999999</v>
      </c>
      <c r="H46" s="37">
        <f>+'[1]4.EXPORTACIONES POR ENVASE'!D391/10000</f>
        <v>25.086400000000001</v>
      </c>
      <c r="I46" s="7">
        <f t="shared" si="50"/>
        <v>-0.20296365958582474</v>
      </c>
      <c r="J46" s="2"/>
      <c r="K46" s="42" t="s">
        <v>1</v>
      </c>
      <c r="L46" s="6">
        <f>+SUM('[1]4.EXPORTACIONES POR ENVASE'!D308:D319)/10000</f>
        <v>253.63414</v>
      </c>
      <c r="M46" s="6">
        <f t="shared" ref="M46:R46" si="56">+SUM(C43:C46)+SUM(B47:B54)</f>
        <v>245.311195</v>
      </c>
      <c r="N46" s="6">
        <f t="shared" si="56"/>
        <v>221.22549999999998</v>
      </c>
      <c r="O46" s="6">
        <f t="shared" si="56"/>
        <v>299.99019999999996</v>
      </c>
      <c r="P46" s="69">
        <f t="shared" si="56"/>
        <v>365.7448</v>
      </c>
      <c r="Q46" s="37">
        <f t="shared" si="56"/>
        <v>360.92189999999999</v>
      </c>
      <c r="R46" s="37">
        <f t="shared" si="56"/>
        <v>315.26740000000001</v>
      </c>
      <c r="S46" s="80">
        <f t="shared" si="52"/>
        <v>-0.12649412518331526</v>
      </c>
      <c r="T46" s="7">
        <f t="shared" si="53"/>
        <v>5.1458992003498016E-2</v>
      </c>
    </row>
    <row r="47" spans="1:20">
      <c r="A47" s="42" t="s">
        <v>2</v>
      </c>
      <c r="B47" s="6">
        <f>+'[1]4.EXPORTACIONES POR ENVASE'!D320/10000</f>
        <v>23.404420000000002</v>
      </c>
      <c r="C47" s="6">
        <f>+'[1]4.EXPORTACIONES POR ENVASE'!D332/10000</f>
        <v>18.0334</v>
      </c>
      <c r="D47" s="6">
        <f>+'[1]4.EXPORTACIONES POR ENVASE'!D344/10000</f>
        <v>19.9084</v>
      </c>
      <c r="E47" s="6">
        <f>+'[1]4.EXPORTACIONES POR ENVASE'!D356/10000</f>
        <v>23.5566</v>
      </c>
      <c r="F47" s="6">
        <f>+'[1]4.EXPORTACIONES POR ENVASE'!D368/10000</f>
        <v>32.277700000000003</v>
      </c>
      <c r="G47" s="69">
        <f>+'[1]4.EXPORTACIONES POR ENVASE'!D380/10000</f>
        <v>31.051500000000001</v>
      </c>
      <c r="H47" s="37">
        <f>+'[1]4.EXPORTACIONES POR ENVASE'!D392/10000</f>
        <v>23.529199999999999</v>
      </c>
      <c r="I47" s="7">
        <f t="shared" si="50"/>
        <v>-0.24225238716326103</v>
      </c>
      <c r="J47" s="2"/>
      <c r="K47" s="42" t="s">
        <v>2</v>
      </c>
      <c r="L47" s="6">
        <f>+SUM('[1]4.EXPORTACIONES POR ENVASE'!D309:D320)/10000</f>
        <v>256.17040900000001</v>
      </c>
      <c r="M47" s="6">
        <f t="shared" ref="M47:R47" si="57">+SUM(C43:C47)+SUM(B48:B54)</f>
        <v>239.94017500000001</v>
      </c>
      <c r="N47" s="6">
        <f t="shared" si="57"/>
        <v>223.10049999999998</v>
      </c>
      <c r="O47" s="6">
        <f t="shared" si="57"/>
        <v>303.63839999999999</v>
      </c>
      <c r="P47" s="69">
        <f t="shared" si="57"/>
        <v>374.46590000000003</v>
      </c>
      <c r="Q47" s="37">
        <f t="shared" si="57"/>
        <v>359.69569999999999</v>
      </c>
      <c r="R47" s="37">
        <f t="shared" si="57"/>
        <v>307.74510000000004</v>
      </c>
      <c r="S47" s="80">
        <f t="shared" si="52"/>
        <v>-0.14442930510428664</v>
      </c>
      <c r="T47" s="7">
        <f t="shared" si="53"/>
        <v>5.1036104995400455E-2</v>
      </c>
    </row>
    <row r="48" spans="1:20">
      <c r="A48" s="42" t="s">
        <v>3</v>
      </c>
      <c r="B48" s="6">
        <f>+'[1]4.EXPORTACIONES POR ENVASE'!D321/10000</f>
        <v>19.591957000000001</v>
      </c>
      <c r="C48" s="6">
        <f>+'[1]4.EXPORTACIONES POR ENVASE'!D333/10000</f>
        <v>20.613900000000001</v>
      </c>
      <c r="D48" s="6">
        <f>+'[1]4.EXPORTACIONES POR ENVASE'!D345/10000</f>
        <v>17.308900000000001</v>
      </c>
      <c r="E48" s="6">
        <f>+'[1]4.EXPORTACIONES POR ENVASE'!D357/10000</f>
        <v>21.440100000000001</v>
      </c>
      <c r="F48" s="6">
        <f>+'[1]4.EXPORTACIONES POR ENVASE'!D369/10000</f>
        <v>29.3431</v>
      </c>
      <c r="G48" s="69">
        <f>+'[1]4.EXPORTACIONES POR ENVASE'!D381/10000</f>
        <v>31.606000000000002</v>
      </c>
      <c r="H48" s="37">
        <f>+'[1]4.EXPORTACIONES POR ENVASE'!D393/10000</f>
        <v>27.021999999999998</v>
      </c>
      <c r="I48" s="7">
        <f t="shared" si="50"/>
        <v>-0.14503575270518265</v>
      </c>
      <c r="J48" s="2"/>
      <c r="K48" s="42" t="s">
        <v>3</v>
      </c>
      <c r="L48" s="6">
        <f>+SUM('[1]4.EXPORTACIONES POR ENVASE'!D310:D321)/10000</f>
        <v>250.332538</v>
      </c>
      <c r="M48" s="6">
        <f t="shared" ref="M48:R48" si="58">+SUM(C43:C48)+SUM(B49:B54)</f>
        <v>240.962118</v>
      </c>
      <c r="N48" s="6">
        <f t="shared" si="58"/>
        <v>219.79549999999998</v>
      </c>
      <c r="O48" s="6">
        <f t="shared" si="58"/>
        <v>307.76959999999997</v>
      </c>
      <c r="P48" s="69">
        <f t="shared" si="58"/>
        <v>382.36890000000005</v>
      </c>
      <c r="Q48" s="37">
        <f t="shared" si="58"/>
        <v>361.95859999999999</v>
      </c>
      <c r="R48" s="37">
        <f t="shared" si="58"/>
        <v>303.16110000000003</v>
      </c>
      <c r="S48" s="80">
        <f t="shared" si="52"/>
        <v>-0.16244261084002409</v>
      </c>
      <c r="T48" s="7">
        <f t="shared" si="53"/>
        <v>4.6995802277332244E-2</v>
      </c>
    </row>
    <row r="49" spans="1:20">
      <c r="A49" s="42" t="s">
        <v>4</v>
      </c>
      <c r="B49" s="6">
        <f>+'[1]4.EXPORTACIONES POR ENVASE'!D322/10000</f>
        <v>19.33878</v>
      </c>
      <c r="C49" s="6">
        <f>+'[1]4.EXPORTACIONES POR ENVASE'!D334/10000</f>
        <v>18.813400000000001</v>
      </c>
      <c r="D49" s="6">
        <f>+'[1]4.EXPORTACIONES POR ENVASE'!D346/10000</f>
        <v>24.0763</v>
      </c>
      <c r="E49" s="6">
        <f>+'[1]4.EXPORTACIONES POR ENVASE'!D358/10000</f>
        <v>25.656400000000001</v>
      </c>
      <c r="F49" s="6">
        <f>+'[1]4.EXPORTACIONES POR ENVASE'!D370/10000</f>
        <v>33.805300000000003</v>
      </c>
      <c r="G49" s="69">
        <f>+'[1]4.EXPORTACIONES POR ENVASE'!D382/10000</f>
        <v>27.228300000000001</v>
      </c>
      <c r="H49" s="37">
        <f>+'[1]4.EXPORTACIONES POR ENVASE'!D394/10000</f>
        <v>19.910499999999999</v>
      </c>
      <c r="I49" s="7">
        <f t="shared" ref="I49" si="59">+H49/G49-1</f>
        <v>-0.26875713871229567</v>
      </c>
      <c r="J49" s="2"/>
      <c r="K49" s="42" t="s">
        <v>4</v>
      </c>
      <c r="L49" s="6">
        <f>+SUM('[1]4.EXPORTACIONES POR ENVASE'!D311:D322)/10000</f>
        <v>249.899958</v>
      </c>
      <c r="M49" s="6">
        <f t="shared" ref="M49:R49" si="60">+SUM(C43:C49)+SUM(B50:B54)</f>
        <v>240.43673800000002</v>
      </c>
      <c r="N49" s="6">
        <f t="shared" si="60"/>
        <v>225.05840000000001</v>
      </c>
      <c r="O49" s="6">
        <f t="shared" si="60"/>
        <v>309.34969999999998</v>
      </c>
      <c r="P49" s="69">
        <f t="shared" si="60"/>
        <v>390.51780000000002</v>
      </c>
      <c r="Q49" s="37">
        <f t="shared" si="60"/>
        <v>355.38159999999999</v>
      </c>
      <c r="R49" s="37">
        <f t="shared" si="60"/>
        <v>295.8433</v>
      </c>
      <c r="S49" s="80">
        <f t="shared" si="52"/>
        <v>-0.16753343448282065</v>
      </c>
      <c r="T49" s="7">
        <f t="shared" si="53"/>
        <v>4.2346667349401068E-2</v>
      </c>
    </row>
    <row r="50" spans="1:20">
      <c r="A50" s="42" t="s">
        <v>5</v>
      </c>
      <c r="B50" s="6">
        <f>+'[1]4.EXPORTACIONES POR ENVASE'!D323/10000</f>
        <v>28.804738</v>
      </c>
      <c r="C50" s="6">
        <f>+'[1]4.EXPORTACIONES POR ENVASE'!D335/10000</f>
        <v>24.105699999999999</v>
      </c>
      <c r="D50" s="6">
        <f>+'[1]4.EXPORTACIONES POR ENVASE'!D347/10000</f>
        <v>36.0443</v>
      </c>
      <c r="E50" s="6">
        <f>+'[1]4.EXPORTACIONES POR ENVASE'!D359/10000</f>
        <v>30.350899999999999</v>
      </c>
      <c r="F50" s="6">
        <f>+'[1]4.EXPORTACIONES POR ENVASE'!D371/10000</f>
        <v>32.834200000000003</v>
      </c>
      <c r="G50" s="69">
        <f>+'[1]4.EXPORTACIONES POR ENVASE'!D383/10000</f>
        <v>27.496600000000001</v>
      </c>
      <c r="H50" s="37"/>
      <c r="I50" s="7"/>
      <c r="J50" s="2"/>
      <c r="K50" s="42" t="s">
        <v>5</v>
      </c>
      <c r="L50" s="6">
        <f>+SUM('[1]4.EXPORTACIONES POR ENVASE'!D312:D323)/10000</f>
        <v>257.68260600000002</v>
      </c>
      <c r="M50" s="6">
        <f>+SUM(C43:C50)+SUM(B51:B54)</f>
        <v>235.73770000000002</v>
      </c>
      <c r="N50" s="6">
        <f>+SUM(D43:D50)+SUM(C51:C54)</f>
        <v>236.99699999999999</v>
      </c>
      <c r="O50" s="6">
        <f>+SUM(E43:E50)+SUM(D51:D54)</f>
        <v>303.65629999999999</v>
      </c>
      <c r="P50" s="69">
        <f>+SUM(F43:F50)+SUM(E51:E54)</f>
        <v>393.00110000000006</v>
      </c>
      <c r="Q50" s="37">
        <f>+SUM(G43:G50)+SUM(F51:F54)</f>
        <v>350.04399999999998</v>
      </c>
      <c r="R50" s="37"/>
      <c r="S50" s="80"/>
      <c r="T50" s="7"/>
    </row>
    <row r="51" spans="1:20">
      <c r="A51" s="42" t="s">
        <v>6</v>
      </c>
      <c r="B51" s="6">
        <f>+'[1]4.EXPORTACIONES POR ENVASE'!D324/10000</f>
        <v>21.806999999999999</v>
      </c>
      <c r="C51" s="6">
        <f>+'[1]4.EXPORTACIONES POR ENVASE'!D336/10000</f>
        <v>18.182400000000001</v>
      </c>
      <c r="D51" s="6">
        <f>+'[1]4.EXPORTACIONES POR ENVASE'!D348/10000</f>
        <v>32.392699999999998</v>
      </c>
      <c r="E51" s="6">
        <f>+'[1]4.EXPORTACIONES POR ENVASE'!D360/10000</f>
        <v>24.703199999999999</v>
      </c>
      <c r="F51" s="6">
        <f>+'[1]4.EXPORTACIONES POR ENVASE'!D372/10000</f>
        <v>31.705500000000001</v>
      </c>
      <c r="G51" s="69">
        <f>+'[1]4.EXPORTACIONES POR ENVASE'!D384/10000</f>
        <v>27.073499999999999</v>
      </c>
      <c r="H51" s="37"/>
      <c r="I51" s="7"/>
      <c r="J51" s="2"/>
      <c r="K51" s="42" t="s">
        <v>6</v>
      </c>
      <c r="L51" s="6">
        <f>+SUM('[1]4.EXPORTACIONES POR ENVASE'!D313:D324)/10000</f>
        <v>257.65896200000003</v>
      </c>
      <c r="M51" s="6">
        <f>+SUM(C43:C51)+SUM(B52:B54)</f>
        <v>232.11310000000003</v>
      </c>
      <c r="N51" s="6">
        <f>+SUM(D43:D51)+SUM(C52:C54)</f>
        <v>251.20729999999998</v>
      </c>
      <c r="O51" s="6">
        <f>+SUM(E43:E51)+SUM(D52:D54)</f>
        <v>295.96679999999998</v>
      </c>
      <c r="P51" s="69">
        <f>+SUM(F43:F51)+SUM(E52:E54)</f>
        <v>400.00340000000006</v>
      </c>
      <c r="Q51" s="37">
        <f>+SUM(G43:G51)+SUM(F52:F54)</f>
        <v>345.41199999999998</v>
      </c>
      <c r="R51" s="37"/>
      <c r="S51" s="80"/>
      <c r="T51" s="7"/>
    </row>
    <row r="52" spans="1:20">
      <c r="A52" s="42" t="s">
        <v>7</v>
      </c>
      <c r="B52" s="6">
        <f>+'[1]4.EXPORTACIONES POR ENVASE'!D325/10000</f>
        <v>23.025600000000001</v>
      </c>
      <c r="C52" s="6">
        <f>+'[1]4.EXPORTACIONES POR ENVASE'!D337/10000</f>
        <v>20.0336</v>
      </c>
      <c r="D52" s="6">
        <f>+'[1]4.EXPORTACIONES POR ENVASE'!D349/10000</f>
        <v>33.433300000000003</v>
      </c>
      <c r="E52" s="6">
        <f>+'[1]4.EXPORTACIONES POR ENVASE'!D361/10000</f>
        <v>31.363499999999998</v>
      </c>
      <c r="F52" s="6">
        <f>+'[1]4.EXPORTACIONES POR ENVASE'!D373/10000</f>
        <v>31.7974</v>
      </c>
      <c r="G52" s="69">
        <f>+'[1]4.EXPORTACIONES POR ENVASE'!D385/10000</f>
        <v>26.036000000000001</v>
      </c>
      <c r="H52" s="37"/>
      <c r="I52" s="7"/>
      <c r="J52" s="2"/>
      <c r="K52" s="42" t="s">
        <v>7</v>
      </c>
      <c r="L52" s="6">
        <f>+SUM('[1]4.EXPORTACIONES POR ENVASE'!D314:D325)/10000</f>
        <v>258.83050300000002</v>
      </c>
      <c r="M52" s="6">
        <f>+SUM(C43:C52)+SUM(B53:B54)</f>
        <v>229.12110000000001</v>
      </c>
      <c r="N52" s="6">
        <f>+SUM(D43:D52)+SUM(C53:C54)</f>
        <v>264.60699999999997</v>
      </c>
      <c r="O52" s="6">
        <f>+SUM(E43:E52)+SUM(D53:D54)</f>
        <v>293.89699999999999</v>
      </c>
      <c r="P52" s="69">
        <f>+SUM(F43:F52)+SUM(E53:E54)</f>
        <v>400.43730000000005</v>
      </c>
      <c r="Q52" s="69">
        <f>+SUM(G43:G52)+SUM(F53:F54)</f>
        <v>339.6506</v>
      </c>
      <c r="R52" s="37"/>
      <c r="S52" s="80"/>
      <c r="T52" s="7"/>
    </row>
    <row r="53" spans="1:20">
      <c r="A53" s="42" t="s">
        <v>8</v>
      </c>
      <c r="B53" s="6">
        <f>+'[1]4.EXPORTACIONES POR ENVASE'!D326/10000</f>
        <v>18.2728</v>
      </c>
      <c r="C53" s="6">
        <f>+'[1]4.EXPORTACIONES POR ENVASE'!D338/10000</f>
        <v>17.385999999999999</v>
      </c>
      <c r="D53" s="6">
        <f>+'[1]4.EXPORTACIONES POR ENVASE'!D350/10000</f>
        <v>23.094899999999999</v>
      </c>
      <c r="E53" s="6">
        <f>+'[1]4.EXPORTACIONES POR ENVASE'!D362/10000</f>
        <v>26.610299999999999</v>
      </c>
      <c r="F53" s="6">
        <f>+'[1]4.EXPORTACIONES POR ENVASE'!D374/10000</f>
        <v>31.950199999999999</v>
      </c>
      <c r="G53" s="69">
        <f>+'[1]4.EXPORTACIONES POR ENVASE'!D386/10000</f>
        <v>28.712700000000002</v>
      </c>
      <c r="H53" s="37"/>
      <c r="I53" s="7"/>
      <c r="J53" s="2"/>
      <c r="K53" s="42" t="s">
        <v>8</v>
      </c>
      <c r="L53" s="6">
        <f>+SUM('[1]4.EXPORTACIONES POR ENVASE'!D315:D326)/10000</f>
        <v>258.33740599999999</v>
      </c>
      <c r="M53" s="6">
        <f>+SUM(C43:C53)+SUM(B54)</f>
        <v>228.23430000000002</v>
      </c>
      <c r="N53" s="6">
        <f>+SUM(D43:D53)+SUM(C54)</f>
        <v>270.31589999999994</v>
      </c>
      <c r="O53" s="6">
        <f>+SUM(E43:E53)+SUM(D54)</f>
        <v>297.41239999999999</v>
      </c>
      <c r="P53" s="69">
        <f>+SUM(F43:F53)+SUM(E54)</f>
        <v>405.77720000000005</v>
      </c>
      <c r="Q53" s="37">
        <f>+SUM(G43:G53)+SUM(F54)</f>
        <v>336.41309999999999</v>
      </c>
      <c r="R53" s="37"/>
      <c r="S53" s="80"/>
      <c r="T53" s="7"/>
    </row>
    <row r="54" spans="1:20">
      <c r="A54" s="42" t="s">
        <v>9</v>
      </c>
      <c r="B54" s="6">
        <f>+'[1]4.EXPORTACIONES POR ENVASE'!D327/10000</f>
        <v>22.0443</v>
      </c>
      <c r="C54" s="6">
        <f>+'[1]4.EXPORTACIONES POR ENVASE'!D339/10000</f>
        <v>17.071899999999999</v>
      </c>
      <c r="D54" s="6">
        <f>+'[1]4.EXPORTACIONES POR ENVASE'!D351/10000</f>
        <v>22.113299999999999</v>
      </c>
      <c r="E54" s="6">
        <f>+'[1]4.EXPORTACIONES POR ENVASE'!D363/10000</f>
        <v>37.055700000000002</v>
      </c>
      <c r="F54" s="6">
        <f>+'[1]4.EXPORTACIONES POR ENVASE'!D375/10000</f>
        <v>26.125800000000002</v>
      </c>
      <c r="G54" s="69">
        <f>+'[1]4.EXPORTACIONES POR ENVASE'!D387/10000</f>
        <v>26.008400000000002</v>
      </c>
      <c r="H54" s="37"/>
      <c r="I54" s="7"/>
      <c r="J54" s="2"/>
      <c r="K54" s="42" t="s">
        <v>9</v>
      </c>
      <c r="L54" s="6">
        <f>+SUM('[1]4.EXPORTACIONES POR ENVASE'!D316:D327)/10000</f>
        <v>259.80761100000001</v>
      </c>
      <c r="M54" s="6">
        <f>+SUM(C43:C54)</f>
        <v>223.26190000000003</v>
      </c>
      <c r="N54" s="6">
        <f>+SUM(D43:D54)</f>
        <v>275.35729999999995</v>
      </c>
      <c r="O54" s="6">
        <f>+SUM(E43:E54)</f>
        <v>312.35480000000001</v>
      </c>
      <c r="P54" s="69">
        <f>+SUM(F43:F54)</f>
        <v>394.84730000000008</v>
      </c>
      <c r="Q54" s="37">
        <f>+SUM(G43:G54)</f>
        <v>336.29569999999995</v>
      </c>
      <c r="R54" s="37"/>
      <c r="S54" s="80"/>
      <c r="T54" s="7"/>
    </row>
    <row r="55" spans="1:20" ht="28">
      <c r="A55" s="53" t="s">
        <v>13</v>
      </c>
      <c r="B55" s="54">
        <f>SUM(B43:B54)</f>
        <v>259.80761099999995</v>
      </c>
      <c r="C55" s="54">
        <f t="shared" ref="C55:G55" si="61">SUM(C43:C54)</f>
        <v>223.26190000000003</v>
      </c>
      <c r="D55" s="54">
        <f t="shared" si="61"/>
        <v>275.35729999999995</v>
      </c>
      <c r="E55" s="54">
        <f t="shared" si="61"/>
        <v>312.35480000000001</v>
      </c>
      <c r="F55" s="54">
        <f t="shared" si="61"/>
        <v>394.84730000000008</v>
      </c>
      <c r="G55" s="201">
        <f t="shared" si="61"/>
        <v>336.29569999999995</v>
      </c>
      <c r="H55" s="201"/>
      <c r="I55" s="56"/>
      <c r="J55" s="3"/>
      <c r="K55" s="43" t="s">
        <v>14</v>
      </c>
      <c r="L55" s="46">
        <f>+AVERAGE(L43:L54)</f>
        <v>256.79810691666671</v>
      </c>
      <c r="M55" s="46">
        <f>+AVERAGE(M43:M54)</f>
        <v>240.07511724999998</v>
      </c>
      <c r="N55" s="46">
        <f t="shared" ref="N55:R55" si="62">+AVERAGE(N43:N54)</f>
        <v>237.30848333333333</v>
      </c>
      <c r="O55" s="46">
        <f t="shared" si="62"/>
        <v>299.79055833333331</v>
      </c>
      <c r="P55" s="70">
        <f t="shared" si="62"/>
        <v>378.74486666666672</v>
      </c>
      <c r="Q55" s="47">
        <f t="shared" si="62"/>
        <v>353.2435666666666</v>
      </c>
      <c r="R55" s="215">
        <f t="shared" si="62"/>
        <v>314.54579999999999</v>
      </c>
      <c r="S55" s="81">
        <f t="shared" ref="S55" si="63">+Q55/P55-1</f>
        <v>-6.7331077578521525E-2</v>
      </c>
      <c r="T55" s="77">
        <f t="shared" ref="T55" si="64">+POWER(Q55/L55,0.2)-1</f>
        <v>6.5850979538396803E-2</v>
      </c>
    </row>
    <row r="56" spans="1:20" ht="29" thickBot="1">
      <c r="A56" s="124" t="s">
        <v>12</v>
      </c>
      <c r="B56" s="125"/>
      <c r="C56" s="125">
        <f>+C55/B55-1</f>
        <v>-0.1406645127112921</v>
      </c>
      <c r="D56" s="125">
        <f t="shared" ref="D56:F56" si="65">+D55/C55-1</f>
        <v>0.23333761828596788</v>
      </c>
      <c r="E56" s="125">
        <f t="shared" si="65"/>
        <v>0.13436179102569668</v>
      </c>
      <c r="F56" s="125">
        <f t="shared" si="65"/>
        <v>0.26409871082499792</v>
      </c>
      <c r="G56" s="219">
        <f t="shared" ref="G56" si="66">+G54/F54-1</f>
        <v>-4.4936422999487524E-3</v>
      </c>
      <c r="H56" s="131"/>
      <c r="I56" s="127"/>
      <c r="J56" s="3"/>
      <c r="K56" s="128" t="s">
        <v>12</v>
      </c>
      <c r="L56" s="129"/>
      <c r="M56" s="129">
        <f>+M55/L55-1</f>
        <v>-6.5121156333498575E-2</v>
      </c>
      <c r="N56" s="129">
        <f t="shared" ref="N56:R56" si="67">+N55/M55-1</f>
        <v>-1.1524034428714414E-2</v>
      </c>
      <c r="O56" s="129">
        <f t="shared" si="67"/>
        <v>0.26329473823417882</v>
      </c>
      <c r="P56" s="130">
        <f t="shared" si="67"/>
        <v>0.2633648930515855</v>
      </c>
      <c r="Q56" s="131">
        <f t="shared" si="67"/>
        <v>-6.7331077578521525E-2</v>
      </c>
      <c r="R56" s="131">
        <f t="shared" si="67"/>
        <v>-0.10954981298550648</v>
      </c>
      <c r="S56" s="131"/>
      <c r="T56" s="132"/>
    </row>
    <row r="57" spans="1:20" ht="15" thickBot="1"/>
    <row r="58" spans="1:20" ht="15" thickBot="1">
      <c r="A58" s="285" t="s">
        <v>39</v>
      </c>
      <c r="B58" s="286"/>
      <c r="C58" s="286"/>
      <c r="D58" s="286"/>
      <c r="E58" s="286"/>
      <c r="F58" s="286"/>
      <c r="G58" s="286"/>
      <c r="H58" s="286"/>
      <c r="I58" s="287"/>
      <c r="J58" s="2"/>
      <c r="K58" s="285" t="s">
        <v>40</v>
      </c>
      <c r="L58" s="286"/>
      <c r="M58" s="286"/>
      <c r="N58" s="286"/>
      <c r="O58" s="286"/>
      <c r="P58" s="286"/>
      <c r="Q58" s="286"/>
      <c r="R58" s="286"/>
      <c r="S58" s="286"/>
      <c r="T58" s="287"/>
    </row>
    <row r="59" spans="1:20" ht="42">
      <c r="A59" s="90"/>
      <c r="B59" s="106">
        <v>2016</v>
      </c>
      <c r="C59" s="86">
        <f>+B59+1</f>
        <v>2017</v>
      </c>
      <c r="D59" s="86">
        <f t="shared" ref="D59" si="68">+C59+1</f>
        <v>2018</v>
      </c>
      <c r="E59" s="86">
        <f t="shared" ref="E59" si="69">+D59+1</f>
        <v>2019</v>
      </c>
      <c r="F59" s="86">
        <f t="shared" ref="F59" si="70">+E59+1</f>
        <v>2020</v>
      </c>
      <c r="G59" s="107">
        <f t="shared" ref="G59" si="71">+F59+1</f>
        <v>2021</v>
      </c>
      <c r="H59" s="106">
        <v>2022</v>
      </c>
      <c r="I59" s="92" t="s">
        <v>16</v>
      </c>
      <c r="J59" s="2"/>
      <c r="K59" s="90"/>
      <c r="L59" s="106">
        <v>2016</v>
      </c>
      <c r="M59" s="86">
        <f>+L59+1</f>
        <v>2017</v>
      </c>
      <c r="N59" s="86">
        <f t="shared" ref="N59" si="72">+M59+1</f>
        <v>2018</v>
      </c>
      <c r="O59" s="86">
        <f t="shared" ref="O59" si="73">+N59+1</f>
        <v>2019</v>
      </c>
      <c r="P59" s="86">
        <f t="shared" ref="P59" si="74">+O59+1</f>
        <v>2020</v>
      </c>
      <c r="Q59" s="107">
        <f t="shared" ref="Q59" si="75">+P59+1</f>
        <v>2021</v>
      </c>
      <c r="R59" s="91">
        <v>2022</v>
      </c>
      <c r="S59" s="120" t="s">
        <v>16</v>
      </c>
      <c r="T59" s="116" t="s">
        <v>21</v>
      </c>
    </row>
    <row r="60" spans="1:20">
      <c r="A60" s="93" t="s">
        <v>10</v>
      </c>
      <c r="B60" s="108">
        <f>+'[1]4.EXPORTACIONES POR ENVASE'!E316/1000</f>
        <v>48.462019999999995</v>
      </c>
      <c r="C60" s="6">
        <f>+'[1]4.EXPORTACIONES POR ENVASE'!E328/1000</f>
        <v>54.481000000000002</v>
      </c>
      <c r="D60" s="6">
        <f>+'[1]4.EXPORTACIONES POR ENVASE'!E340/1000</f>
        <v>53.701999999999998</v>
      </c>
      <c r="E60" s="6">
        <f>+'[1]4.EXPORTACIONES POR ENVASE'!E352/1000</f>
        <v>55.347000000000001</v>
      </c>
      <c r="F60" s="6">
        <f>+'[1]4.EXPORTACIONES POR ENVASE'!E364/1000</f>
        <v>52.929000000000002</v>
      </c>
      <c r="G60" s="109">
        <f>+'[1]4.EXPORTACIONES POR ENVASE'!E376/1000</f>
        <v>52.927999999999997</v>
      </c>
      <c r="H60" s="108">
        <f>+'[1]4.EXPORTACIONES POR ENVASE'!E388/1000</f>
        <v>45.634</v>
      </c>
      <c r="I60" s="95">
        <f t="shared" ref="I60:I65" si="76">+H60/G60-1</f>
        <v>-0.13780985489721886</v>
      </c>
      <c r="J60" s="2"/>
      <c r="K60" s="93" t="s">
        <v>10</v>
      </c>
      <c r="L60" s="108">
        <f>+SUM('[1]4.EXPORTACIONES POR ENVASE'!E305:E316)/1000</f>
        <v>750.39958000000013</v>
      </c>
      <c r="M60" s="6">
        <f>+SUM(C60)+SUM(B61:B71)</f>
        <v>777.51700000000005</v>
      </c>
      <c r="N60" s="6">
        <f t="shared" ref="N60" si="77">+SUM(D60)+SUM(C61:C71)</f>
        <v>763.17699999999991</v>
      </c>
      <c r="O60" s="6">
        <f t="shared" ref="O60" si="78">+SUM(E60)+SUM(D61:D71)</f>
        <v>755.69799999999998</v>
      </c>
      <c r="P60" s="6">
        <f t="shared" ref="P60" si="79">+SUM(F60)+SUM(E61:E71)</f>
        <v>729.39599999999984</v>
      </c>
      <c r="Q60" s="109">
        <f t="shared" ref="Q60:R60" si="80">+SUM(G60)+SUM(F61:F71)</f>
        <v>705.26599999999996</v>
      </c>
      <c r="R60" s="94">
        <f t="shared" si="80"/>
        <v>815.30400000000009</v>
      </c>
      <c r="S60" s="121">
        <f t="shared" ref="S60:S66" si="81">+R60/Q60-1</f>
        <v>0.15602340109972701</v>
      </c>
      <c r="T60" s="117">
        <f t="shared" ref="T60:T66" si="82">+POWER(R60/M60,0.2)-1</f>
        <v>9.5362916133077125E-3</v>
      </c>
    </row>
    <row r="61" spans="1:20">
      <c r="A61" s="93" t="s">
        <v>11</v>
      </c>
      <c r="B61" s="108">
        <f>+'[1]4.EXPORTACIONES POR ENVASE'!E317/1000</f>
        <v>52.609000000000002</v>
      </c>
      <c r="C61" s="6">
        <f>+'[1]4.EXPORTACIONES POR ENVASE'!E329/1000</f>
        <v>43.704000000000001</v>
      </c>
      <c r="D61" s="6">
        <f>+'[1]4.EXPORTACIONES POR ENVASE'!E341/1000</f>
        <v>50.152000000000001</v>
      </c>
      <c r="E61" s="6">
        <f>+'[1]4.EXPORTACIONES POR ENVASE'!E353/1000</f>
        <v>53.116</v>
      </c>
      <c r="F61" s="6">
        <f>+'[1]4.EXPORTACIONES POR ENVASE'!E365/1000</f>
        <v>49.316000000000003</v>
      </c>
      <c r="G61" s="109">
        <f>+'[1]4.EXPORTACIONES POR ENVASE'!E377/1000</f>
        <v>57.831000000000003</v>
      </c>
      <c r="H61" s="108">
        <f>+'[1]4.EXPORTACIONES POR ENVASE'!E389/1000</f>
        <v>58.295000000000002</v>
      </c>
      <c r="I61" s="95">
        <f t="shared" si="76"/>
        <v>8.0233784648371387E-3</v>
      </c>
      <c r="J61" s="2"/>
      <c r="K61" s="93" t="s">
        <v>11</v>
      </c>
      <c r="L61" s="108">
        <f>+SUM('[1]4.EXPORTACIONES POR ENVASE'!E306:E317)/1000</f>
        <v>748.83947000000012</v>
      </c>
      <c r="M61" s="6">
        <f>+SUM(C60:C61)+SUM(B62:B71)</f>
        <v>768.61200000000008</v>
      </c>
      <c r="N61" s="6">
        <f t="shared" ref="N61" si="83">+SUM(D60:D61)+SUM(C62:C71)</f>
        <v>769.625</v>
      </c>
      <c r="O61" s="6">
        <f t="shared" ref="O61" si="84">+SUM(E60:E61)+SUM(D62:D71)</f>
        <v>758.66199999999992</v>
      </c>
      <c r="P61" s="6">
        <f t="shared" ref="P61" si="85">+SUM(F60:F61)+SUM(E62:E71)</f>
        <v>725.59599999999989</v>
      </c>
      <c r="Q61" s="109">
        <f t="shared" ref="Q61:R61" si="86">+SUM(G60:G61)+SUM(F62:F71)</f>
        <v>713.78099999999995</v>
      </c>
      <c r="R61" s="94">
        <f t="shared" si="86"/>
        <v>815.76800000000003</v>
      </c>
      <c r="S61" s="121">
        <f t="shared" si="81"/>
        <v>0.14288276095889363</v>
      </c>
      <c r="T61" s="117">
        <f t="shared" si="82"/>
        <v>1.1979933387787245E-2</v>
      </c>
    </row>
    <row r="62" spans="1:20">
      <c r="A62" s="93" t="s">
        <v>0</v>
      </c>
      <c r="B62" s="108">
        <f>+'[1]4.EXPORTACIONES POR ENVASE'!E318/1000</f>
        <v>65.137</v>
      </c>
      <c r="C62" s="6">
        <f>+'[1]4.EXPORTACIONES POR ENVASE'!E330/1000</f>
        <v>65.403000000000006</v>
      </c>
      <c r="D62" s="6">
        <f>+'[1]4.EXPORTACIONES POR ENVASE'!E342/1000</f>
        <v>63.695999999999998</v>
      </c>
      <c r="E62" s="6">
        <f>+'[1]4.EXPORTACIONES POR ENVASE'!E354/1000</f>
        <v>57.857999999999997</v>
      </c>
      <c r="F62" s="6">
        <f>+'[1]4.EXPORTACIONES POR ENVASE'!E366/1000</f>
        <v>52.344999999999999</v>
      </c>
      <c r="G62" s="109">
        <f>+'[1]4.EXPORTACIONES POR ENVASE'!E378/1000</f>
        <v>68.763999999999996</v>
      </c>
      <c r="H62" s="108">
        <f>+'[1]4.EXPORTACIONES POR ENVASE'!E390/1000</f>
        <v>67.010000000000005</v>
      </c>
      <c r="I62" s="95">
        <f t="shared" si="76"/>
        <v>-2.550753301145936E-2</v>
      </c>
      <c r="J62" s="2"/>
      <c r="K62" s="93" t="s">
        <v>0</v>
      </c>
      <c r="L62" s="108">
        <f>+SUM('[1]4.EXPORTACIONES POR ENVASE'!E307:E318)/1000</f>
        <v>746.88753999999994</v>
      </c>
      <c r="M62" s="6">
        <f>+SUM(C60:C62)+SUM(B63:B71)</f>
        <v>768.87800000000016</v>
      </c>
      <c r="N62" s="6">
        <f t="shared" ref="N62" si="87">+SUM(D60:D62)+SUM(C63:C71)</f>
        <v>767.91799999999989</v>
      </c>
      <c r="O62" s="6">
        <f t="shared" ref="O62" si="88">+SUM(E60:E62)+SUM(D63:D71)</f>
        <v>752.82400000000007</v>
      </c>
      <c r="P62" s="6">
        <f t="shared" ref="P62" si="89">+SUM(F60:F62)+SUM(E63:E71)</f>
        <v>720.08300000000008</v>
      </c>
      <c r="Q62" s="109">
        <f t="shared" ref="Q62" si="90">+SUM(G60:G62)+SUM(F63:F71)</f>
        <v>730.19999999999993</v>
      </c>
      <c r="R62" s="37">
        <f>+SUM(H60:H62)+SUM(G63:G71)</f>
        <v>814.01400000000012</v>
      </c>
      <c r="S62" s="80">
        <f t="shared" si="81"/>
        <v>0.11478225143796239</v>
      </c>
      <c r="T62" s="7">
        <f t="shared" si="82"/>
        <v>1.1474382553066542E-2</v>
      </c>
    </row>
    <row r="63" spans="1:20">
      <c r="A63" s="93" t="s">
        <v>1</v>
      </c>
      <c r="B63" s="108">
        <f>+'[1]4.EXPORTACIONES POR ENVASE'!E319/1000</f>
        <v>69.844279999999998</v>
      </c>
      <c r="C63" s="6">
        <f>+'[1]4.EXPORTACIONES POR ENVASE'!E331/1000</f>
        <v>60.719000000000001</v>
      </c>
      <c r="D63" s="6">
        <f>+'[1]4.EXPORTACIONES POR ENVASE'!E343/1000</f>
        <v>57.783999999999999</v>
      </c>
      <c r="E63" s="6">
        <f>+'[1]4.EXPORTACIONES POR ENVASE'!E355/1000</f>
        <v>63.976999999999997</v>
      </c>
      <c r="F63" s="6">
        <f>+'[1]4.EXPORTACIONES POR ENVASE'!E367/1000</f>
        <v>60.994</v>
      </c>
      <c r="G63" s="109">
        <f>+'[1]4.EXPORTACIONES POR ENVASE'!E379/1000</f>
        <v>65.203000000000003</v>
      </c>
      <c r="H63" s="108">
        <f>+'[1]4.EXPORTACIONES POR ENVASE'!E391/1000</f>
        <v>64.554000000000002</v>
      </c>
      <c r="I63" s="95">
        <f t="shared" si="76"/>
        <v>-9.9535297455638494E-3</v>
      </c>
      <c r="J63" s="2"/>
      <c r="K63" s="93" t="s">
        <v>1</v>
      </c>
      <c r="L63" s="108">
        <f>+SUM('[1]4.EXPORTACIONES POR ENVASE'!E308:E319)/1000</f>
        <v>748.47762</v>
      </c>
      <c r="M63" s="6">
        <f>+SUM(C60:C63)+SUM(B64:B71)</f>
        <v>759.75271999999995</v>
      </c>
      <c r="N63" s="6">
        <f t="shared" ref="N63" si="91">+SUM(D60:D63)+SUM(C64:C71)</f>
        <v>764.98299999999995</v>
      </c>
      <c r="O63" s="6">
        <f t="shared" ref="O63" si="92">+SUM(E60:E63)+SUM(D64:D71)</f>
        <v>759.01700000000005</v>
      </c>
      <c r="P63" s="6">
        <f t="shared" ref="P63" si="93">+SUM(F60:F63)+SUM(E64:E71)</f>
        <v>717.09999999999991</v>
      </c>
      <c r="Q63" s="109">
        <f t="shared" ref="Q63" si="94">+SUM(G60:G63)+SUM(F64:F71)</f>
        <v>734.40899999999999</v>
      </c>
      <c r="R63" s="94">
        <f>+SUM(H60:H63)+SUM(G64:G71)</f>
        <v>813.36500000000001</v>
      </c>
      <c r="S63" s="121">
        <f t="shared" si="81"/>
        <v>0.10750957572687692</v>
      </c>
      <c r="T63" s="117">
        <f t="shared" si="82"/>
        <v>1.3730803636269107E-2</v>
      </c>
    </row>
    <row r="64" spans="1:20">
      <c r="A64" s="93" t="s">
        <v>2</v>
      </c>
      <c r="B64" s="108">
        <f>+'[1]4.EXPORTACIONES POR ENVASE'!E320/1000</f>
        <v>68.087999999999994</v>
      </c>
      <c r="C64" s="6">
        <f>+'[1]4.EXPORTACIONES POR ENVASE'!E332/1000</f>
        <v>66.643000000000001</v>
      </c>
      <c r="D64" s="6">
        <f>+'[1]4.EXPORTACIONES POR ENVASE'!E344/1000</f>
        <v>66.608000000000004</v>
      </c>
      <c r="E64" s="6">
        <f>+'[1]4.EXPORTACIONES POR ENVASE'!E356/1000</f>
        <v>69.263000000000005</v>
      </c>
      <c r="F64" s="6">
        <f>+'[1]4.EXPORTACIONES POR ENVASE'!E368/1000</f>
        <v>55.177999999999997</v>
      </c>
      <c r="G64" s="109">
        <f>+'[1]4.EXPORTACIONES POR ENVASE'!E380/1000</f>
        <v>67.855000000000004</v>
      </c>
      <c r="H64" s="108">
        <f>+'[1]4.EXPORTACIONES POR ENVASE'!E392/1000</f>
        <v>72.462000000000003</v>
      </c>
      <c r="I64" s="95">
        <f t="shared" si="76"/>
        <v>6.789477562449342E-2</v>
      </c>
      <c r="J64" s="2"/>
      <c r="K64" s="93" t="s">
        <v>2</v>
      </c>
      <c r="L64" s="108">
        <f>+SUM('[1]4.EXPORTACIONES POR ENVASE'!E309:E320)/1000</f>
        <v>757.84892000000002</v>
      </c>
      <c r="M64" s="6">
        <f>+SUM(C60:C64)+SUM(B65:B71)</f>
        <v>758.30772000000002</v>
      </c>
      <c r="N64" s="6">
        <f t="shared" ref="N64" si="95">+SUM(D60:D64)+SUM(C65:C71)</f>
        <v>764.94799999999998</v>
      </c>
      <c r="O64" s="6">
        <f t="shared" ref="O64" si="96">+SUM(E60:E64)+SUM(D65:D71)</f>
        <v>761.67200000000003</v>
      </c>
      <c r="P64" s="6">
        <f t="shared" ref="P64" si="97">+SUM(F60:F64)+SUM(E65:E71)</f>
        <v>703.0150000000001</v>
      </c>
      <c r="Q64" s="109">
        <f t="shared" ref="Q64" si="98">+SUM(G60:G64)+SUM(F65:F71)</f>
        <v>747.08600000000001</v>
      </c>
      <c r="R64" s="94">
        <f>+SUM(H60:H64)+SUM(G65:G71)</f>
        <v>817.97200000000009</v>
      </c>
      <c r="S64" s="121">
        <f t="shared" si="81"/>
        <v>9.4883319992611348E-2</v>
      </c>
      <c r="T64" s="117">
        <f t="shared" si="82"/>
        <v>1.5263076899016292E-2</v>
      </c>
    </row>
    <row r="65" spans="1:20">
      <c r="A65" s="93" t="s">
        <v>3</v>
      </c>
      <c r="B65" s="108">
        <f>+'[1]4.EXPORTACIONES POR ENVASE'!E321/1000</f>
        <v>57.420720000000003</v>
      </c>
      <c r="C65" s="6">
        <f>+'[1]4.EXPORTACIONES POR ENVASE'!E333/1000</f>
        <v>66.965000000000003</v>
      </c>
      <c r="D65" s="6">
        <f>+'[1]4.EXPORTACIONES POR ENVASE'!E345/1000</f>
        <v>60.079000000000001</v>
      </c>
      <c r="E65" s="6">
        <f>+'[1]4.EXPORTACIONES POR ENVASE'!E357/1000</f>
        <v>55.506999999999998</v>
      </c>
      <c r="F65" s="6">
        <f>+'[1]4.EXPORTACIONES POR ENVASE'!E369/1000</f>
        <v>52.593000000000004</v>
      </c>
      <c r="G65" s="109">
        <f>+'[1]4.EXPORTACIONES POR ENVASE'!E381/1000</f>
        <v>78.813999999999993</v>
      </c>
      <c r="H65" s="108">
        <f>+'[1]4.EXPORTACIONES POR ENVASE'!E393/1000</f>
        <v>79.144999999999996</v>
      </c>
      <c r="I65" s="95">
        <f t="shared" si="76"/>
        <v>4.1997614636994918E-3</v>
      </c>
      <c r="J65" s="2"/>
      <c r="K65" s="93" t="s">
        <v>3</v>
      </c>
      <c r="L65" s="108">
        <f>+SUM('[1]4.EXPORTACIONES POR ENVASE'!E310:E321)/1000</f>
        <v>742.31695999999999</v>
      </c>
      <c r="M65" s="6">
        <f>+SUM(C60:C65)+SUM(B66:B71)</f>
        <v>767.85200000000009</v>
      </c>
      <c r="N65" s="6">
        <f t="shared" ref="N65" si="99">+SUM(D60:D65)+SUM(C66:C71)</f>
        <v>758.0619999999999</v>
      </c>
      <c r="O65" s="6">
        <f t="shared" ref="O65" si="100">+SUM(E60:E65)+SUM(D66:D71)</f>
        <v>757.10000000000014</v>
      </c>
      <c r="P65" s="6">
        <f t="shared" ref="P65" si="101">+SUM(F60:F65)+SUM(E66:E71)</f>
        <v>700.101</v>
      </c>
      <c r="Q65" s="109">
        <f t="shared" ref="Q65:R65" si="102">+SUM(G60:G65)+SUM(F66:F71)</f>
        <v>773.30700000000002</v>
      </c>
      <c r="R65" s="109">
        <f t="shared" si="102"/>
        <v>818.303</v>
      </c>
      <c r="S65" s="121">
        <f t="shared" si="81"/>
        <v>5.8186464108044955E-2</v>
      </c>
      <c r="T65" s="117">
        <f t="shared" si="82"/>
        <v>1.2808470159024754E-2</v>
      </c>
    </row>
    <row r="66" spans="1:20">
      <c r="A66" s="93" t="s">
        <v>4</v>
      </c>
      <c r="B66" s="108">
        <f>+'[1]4.EXPORTACIONES POR ENVASE'!E322/1000</f>
        <v>58.302999999999997</v>
      </c>
      <c r="C66" s="6">
        <f>+'[1]4.EXPORTACIONES POR ENVASE'!E334/1000</f>
        <v>65.509</v>
      </c>
      <c r="D66" s="6">
        <f>+'[1]4.EXPORTACIONES POR ENVASE'!E346/1000</f>
        <v>73.295000000000002</v>
      </c>
      <c r="E66" s="6">
        <f>+'[1]4.EXPORTACIONES POR ENVASE'!E358/1000</f>
        <v>66.186000000000007</v>
      </c>
      <c r="F66" s="6">
        <f>+'[1]4.EXPORTACIONES POR ENVASE'!E370/1000</f>
        <v>70.233999999999995</v>
      </c>
      <c r="G66" s="109">
        <f>+'[1]4.EXPORTACIONES POR ENVASE'!E382/1000</f>
        <v>75.412000000000006</v>
      </c>
      <c r="H66" s="108">
        <f>+'[1]4.EXPORTACIONES POR ENVASE'!E394/1000</f>
        <v>61.811999999999998</v>
      </c>
      <c r="I66" s="95">
        <f t="shared" ref="I66" si="103">+H66/G66-1</f>
        <v>-0.18034265103697034</v>
      </c>
      <c r="J66" s="2"/>
      <c r="K66" s="93" t="s">
        <v>4</v>
      </c>
      <c r="L66" s="108">
        <f>+SUM('[1]4.EXPORTACIONES POR ENVASE'!E311:E322)/1000</f>
        <v>735.74374</v>
      </c>
      <c r="M66" s="6">
        <f>+SUM(C60:C66)+SUM(B67:B71)</f>
        <v>775.05800000000011</v>
      </c>
      <c r="N66" s="6">
        <f t="shared" ref="N66:O66" si="104">+SUM(D60:D66)+SUM(C67:C71)</f>
        <v>765.84799999999996</v>
      </c>
      <c r="O66" s="6">
        <f t="shared" si="104"/>
        <v>749.99099999999999</v>
      </c>
      <c r="P66" s="6">
        <f>+SUM(F60:F66)+SUM(E67:E71)</f>
        <v>704.149</v>
      </c>
      <c r="Q66" s="109">
        <f>+SUM(G60:G66)+SUM(F67:F71)</f>
        <v>778.48500000000001</v>
      </c>
      <c r="R66" s="94">
        <f>+SUM(H60:H66)+SUM(G67:G71)</f>
        <v>804.70299999999997</v>
      </c>
      <c r="S66" s="121">
        <f t="shared" si="81"/>
        <v>3.3678234005793284E-2</v>
      </c>
      <c r="T66" s="117">
        <f t="shared" si="82"/>
        <v>7.5353287653427969E-3</v>
      </c>
    </row>
    <row r="67" spans="1:20">
      <c r="A67" s="93" t="s">
        <v>5</v>
      </c>
      <c r="B67" s="108">
        <f>+'[1]4.EXPORTACIONES POR ENVASE'!E323/1000</f>
        <v>86.543999999999997</v>
      </c>
      <c r="C67" s="6">
        <f>+'[1]4.EXPORTACIONES POR ENVASE'!E335/1000</f>
        <v>81.596999999999994</v>
      </c>
      <c r="D67" s="6">
        <f>+'[1]4.EXPORTACIONES POR ENVASE'!E347/1000</f>
        <v>83.495000000000005</v>
      </c>
      <c r="E67" s="6">
        <f>+'[1]4.EXPORTACIONES POR ENVASE'!E359/1000</f>
        <v>77.358999999999995</v>
      </c>
      <c r="F67" s="6">
        <f>+'[1]4.EXPORTACIONES POR ENVASE'!E371/1000</f>
        <v>63.46</v>
      </c>
      <c r="G67" s="109">
        <f>+'[1]4.EXPORTACIONES POR ENVASE'!E383/1000</f>
        <v>72.984999999999999</v>
      </c>
      <c r="H67" s="108"/>
      <c r="I67" s="95"/>
      <c r="J67" s="2"/>
      <c r="K67" s="93" t="s">
        <v>5</v>
      </c>
      <c r="L67" s="108">
        <f>+SUM('[1]4.EXPORTACIONES POR ENVASE'!E312:E323)/1000</f>
        <v>756.88016999999991</v>
      </c>
      <c r="M67" s="6">
        <f>+SUM(C60:C67)+SUM(B68:B71)</f>
        <v>770.1110000000001</v>
      </c>
      <c r="N67" s="6">
        <f t="shared" ref="N67:O67" si="105">+SUM(D60:D67)+SUM(C68:C71)</f>
        <v>767.74600000000009</v>
      </c>
      <c r="O67" s="6">
        <f t="shared" si="105"/>
        <v>743.85500000000002</v>
      </c>
      <c r="P67" s="6">
        <f t="shared" ref="P67" si="106">+SUM(F60:F67)+SUM(E68:E71)</f>
        <v>690.25</v>
      </c>
      <c r="Q67" s="109">
        <f t="shared" ref="Q67" si="107">+SUM(G60:G67)+SUM(F68:F71)</f>
        <v>788.01</v>
      </c>
      <c r="R67" s="94"/>
      <c r="S67" s="121"/>
      <c r="T67" s="117"/>
    </row>
    <row r="68" spans="1:20">
      <c r="A68" s="93" t="s">
        <v>6</v>
      </c>
      <c r="B68" s="108">
        <f>+'[1]4.EXPORTACIONES POR ENVASE'!E324/1000</f>
        <v>71.102000000000004</v>
      </c>
      <c r="C68" s="6">
        <f>+'[1]4.EXPORTACIONES POR ENVASE'!E336/1000</f>
        <v>62.674999999999997</v>
      </c>
      <c r="D68" s="6">
        <f>+'[1]4.EXPORTACIONES POR ENVASE'!E348/1000</f>
        <v>55.454000000000001</v>
      </c>
      <c r="E68" s="6">
        <f>+'[1]4.EXPORTACIONES POR ENVASE'!E360/1000</f>
        <v>56.094999999999999</v>
      </c>
      <c r="F68" s="6">
        <f>+'[1]4.EXPORTACIONES POR ENVASE'!E372/1000</f>
        <v>67.331999999999994</v>
      </c>
      <c r="G68" s="109">
        <f>+'[1]4.EXPORTACIONES POR ENVASE'!E384/1000</f>
        <v>79.316999999999993</v>
      </c>
      <c r="H68" s="108"/>
      <c r="I68" s="95"/>
      <c r="J68" s="2"/>
      <c r="K68" s="93" t="s">
        <v>6</v>
      </c>
      <c r="L68" s="108">
        <f>+SUM('[1]4.EXPORTACIONES POR ENVASE'!E313:E324)/1000</f>
        <v>757.19332999999995</v>
      </c>
      <c r="M68" s="6">
        <f>+SUM(C60:C68)+SUM(B69:B71)</f>
        <v>761.68400000000008</v>
      </c>
      <c r="N68" s="6">
        <f t="shared" ref="N68:O68" si="108">+SUM(D60:D68)+SUM(C69:C71)</f>
        <v>760.52499999999998</v>
      </c>
      <c r="O68" s="6">
        <f t="shared" si="108"/>
        <v>744.49599999999998</v>
      </c>
      <c r="P68" s="6">
        <f>+SUM(F60:F68)+SUM(E69:E71)</f>
        <v>701.48699999999997</v>
      </c>
      <c r="Q68" s="109">
        <f>+SUM(G60:G68)+SUM(F69:F71)</f>
        <v>799.995</v>
      </c>
      <c r="R68" s="94"/>
      <c r="S68" s="121"/>
      <c r="T68" s="117"/>
    </row>
    <row r="69" spans="1:20">
      <c r="A69" s="93" t="s">
        <v>7</v>
      </c>
      <c r="B69" s="108">
        <f>+'[1]4.EXPORTACIONES POR ENVASE'!E325/1000</f>
        <v>68.126000000000005</v>
      </c>
      <c r="C69" s="6">
        <f>+'[1]4.EXPORTACIONES POR ENVASE'!E337/1000</f>
        <v>72.119</v>
      </c>
      <c r="D69" s="6">
        <f>+'[1]4.EXPORTACIONES POR ENVASE'!E349/1000</f>
        <v>69.046000000000006</v>
      </c>
      <c r="E69" s="6">
        <f>+'[1]4.EXPORTACIONES POR ENVASE'!E361/1000</f>
        <v>64.462999999999994</v>
      </c>
      <c r="F69" s="6">
        <f>+'[1]4.EXPORTACIONES POR ENVASE'!E373/1000</f>
        <v>66.438999999999993</v>
      </c>
      <c r="G69" s="109">
        <f>+'[1]4.EXPORTACIONES POR ENVASE'!E385/1000</f>
        <v>68.460999999999999</v>
      </c>
      <c r="H69" s="108"/>
      <c r="I69" s="95"/>
      <c r="J69" s="2"/>
      <c r="K69" s="93" t="s">
        <v>7</v>
      </c>
      <c r="L69" s="108">
        <f>+SUM('[1]4.EXPORTACIONES POR ENVASE'!E314:E325)/1000</f>
        <v>756.34696999999994</v>
      </c>
      <c r="M69" s="6">
        <f>+SUM(C60:C69)+SUM(B70:B71)</f>
        <v>765.67700000000002</v>
      </c>
      <c r="N69" s="6">
        <f t="shared" ref="N69:O69" si="109">+SUM(D60:D69)+SUM(C70:C71)</f>
        <v>757.452</v>
      </c>
      <c r="O69" s="6">
        <f t="shared" si="109"/>
        <v>739.9129999999999</v>
      </c>
      <c r="P69" s="6">
        <f>+SUM(F60:F69)+SUM(E70:E71)</f>
        <v>703.46299999999997</v>
      </c>
      <c r="Q69" s="109">
        <f>+SUM(G60:G69)+SUM(F70:F71)</f>
        <v>802.01700000000005</v>
      </c>
      <c r="R69" s="109"/>
      <c r="S69" s="121"/>
      <c r="T69" s="117"/>
    </row>
    <row r="70" spans="1:20">
      <c r="A70" s="93" t="s">
        <v>8</v>
      </c>
      <c r="B70" s="108">
        <f>+'[1]4.EXPORTACIONES POR ENVASE'!E326/1000</f>
        <v>61.575000000000003</v>
      </c>
      <c r="C70" s="6">
        <f>+'[1]4.EXPORTACIONES POR ENVASE'!E338/1000</f>
        <v>61.554000000000002</v>
      </c>
      <c r="D70" s="6">
        <f>+'[1]4.EXPORTACIONES POR ENVASE'!E350/1000</f>
        <v>62.279000000000003</v>
      </c>
      <c r="E70" s="6">
        <f>+'[1]4.EXPORTACIONES POR ENVASE'!E362/1000</f>
        <v>56.661000000000001</v>
      </c>
      <c r="F70" s="6">
        <f>+'[1]4.EXPORTACIONES POR ENVASE'!E374/1000</f>
        <v>60.149000000000001</v>
      </c>
      <c r="G70" s="109">
        <f>+'[1]4.EXPORTACIONES POR ENVASE'!E386/1000</f>
        <v>72.248000000000005</v>
      </c>
      <c r="H70" s="108"/>
      <c r="I70" s="95"/>
      <c r="J70" s="2"/>
      <c r="K70" s="93" t="s">
        <v>8</v>
      </c>
      <c r="L70" s="108">
        <f>+SUM('[1]4.EXPORTACIONES POR ENVASE'!E315:E326)/1000</f>
        <v>763.6335499999999</v>
      </c>
      <c r="M70" s="6">
        <f>+SUM(C60:C70)+SUM(B71)</f>
        <v>765.65600000000006</v>
      </c>
      <c r="N70" s="6">
        <f t="shared" ref="N70:O70" si="110">+SUM(D60:D70)+SUM(C71)</f>
        <v>758.17700000000002</v>
      </c>
      <c r="O70" s="6">
        <f t="shared" si="110"/>
        <v>734.29499999999985</v>
      </c>
      <c r="P70" s="6">
        <f>+SUM(F60:F70)+SUM(E71)</f>
        <v>706.95099999999991</v>
      </c>
      <c r="Q70" s="109">
        <f>+SUM(G60:G70)+SUM(F71)</f>
        <v>814.1160000000001</v>
      </c>
      <c r="R70" s="94"/>
      <c r="S70" s="121"/>
      <c r="T70" s="117"/>
    </row>
    <row r="71" spans="1:20">
      <c r="A71" s="93" t="s">
        <v>9</v>
      </c>
      <c r="B71" s="108">
        <f>+'[1]4.EXPORTACIONES POR ENVASE'!E327/1000</f>
        <v>64.287000000000006</v>
      </c>
      <c r="C71" s="6">
        <f>+'[1]4.EXPORTACIONES POR ENVASE'!E339/1000</f>
        <v>62.587000000000003</v>
      </c>
      <c r="D71" s="6">
        <f>+'[1]4.EXPORTACIONES POR ENVASE'!E351/1000</f>
        <v>58.463000000000001</v>
      </c>
      <c r="E71" s="6">
        <f>+'[1]4.EXPORTACIONES POR ENVASE'!E363/1000</f>
        <v>55.981999999999999</v>
      </c>
      <c r="F71" s="6">
        <f>+'[1]4.EXPORTACIONES POR ENVASE'!E375/1000</f>
        <v>54.298000000000002</v>
      </c>
      <c r="G71" s="109">
        <f>+'[1]4.EXPORTACIONES POR ENVASE'!E387/1000</f>
        <v>62.78</v>
      </c>
      <c r="H71" s="108"/>
      <c r="I71" s="95"/>
      <c r="J71" s="2"/>
      <c r="K71" s="93" t="s">
        <v>9</v>
      </c>
      <c r="L71" s="108">
        <f>+SUM('[1]4.EXPORTACIONES POR ENVASE'!E316:E327)/1000</f>
        <v>771.49802</v>
      </c>
      <c r="M71" s="6">
        <f>+SUM(C60:C71)</f>
        <v>763.95600000000002</v>
      </c>
      <c r="N71" s="6">
        <f t="shared" ref="N71:O71" si="111">+SUM(D60:D71)</f>
        <v>754.053</v>
      </c>
      <c r="O71" s="6">
        <f t="shared" si="111"/>
        <v>731.81399999999985</v>
      </c>
      <c r="P71" s="6">
        <f>+SUM(F60:F71)</f>
        <v>705.26699999999994</v>
      </c>
      <c r="Q71" s="109">
        <f>+SUM(G60:G71)</f>
        <v>822.59800000000007</v>
      </c>
      <c r="R71" s="94"/>
      <c r="S71" s="121"/>
      <c r="T71" s="117"/>
    </row>
    <row r="72" spans="1:20" ht="28">
      <c r="A72" s="96" t="s">
        <v>13</v>
      </c>
      <c r="B72" s="110">
        <f>SUM(B60:B71)</f>
        <v>771.49802000000011</v>
      </c>
      <c r="C72" s="87">
        <f t="shared" ref="C72:F72" si="112">SUM(C60:C71)</f>
        <v>763.95600000000002</v>
      </c>
      <c r="D72" s="87">
        <f t="shared" si="112"/>
        <v>754.053</v>
      </c>
      <c r="E72" s="87">
        <f t="shared" si="112"/>
        <v>731.81399999999985</v>
      </c>
      <c r="F72" s="87">
        <f t="shared" si="112"/>
        <v>705.26699999999994</v>
      </c>
      <c r="G72" s="111">
        <f t="shared" ref="G72" si="113">SUM(G60:G71)</f>
        <v>822.59800000000007</v>
      </c>
      <c r="H72" s="110"/>
      <c r="I72" s="98"/>
      <c r="J72" s="3"/>
      <c r="K72" s="96" t="s">
        <v>14</v>
      </c>
      <c r="L72" s="110">
        <f t="shared" ref="L72" si="114">+AVERAGE(L60:L71)</f>
        <v>753.00548916666651</v>
      </c>
      <c r="M72" s="87">
        <f>+AVERAGE(M60:M71)</f>
        <v>766.92178666666678</v>
      </c>
      <c r="N72" s="87">
        <f t="shared" ref="N72:R72" si="115">+AVERAGE(N60:N71)</f>
        <v>762.70949999999993</v>
      </c>
      <c r="O72" s="87">
        <f t="shared" si="115"/>
        <v>749.11141666666663</v>
      </c>
      <c r="P72" s="87">
        <f t="shared" si="115"/>
        <v>708.90483333333339</v>
      </c>
      <c r="Q72" s="111">
        <f t="shared" si="115"/>
        <v>767.43916666666667</v>
      </c>
      <c r="R72" s="97">
        <f t="shared" si="115"/>
        <v>814.20414285714287</v>
      </c>
      <c r="S72" s="123">
        <f>+R72/Q72-1</f>
        <v>6.0936394989582698E-2</v>
      </c>
      <c r="T72" s="188">
        <f>+POWER(R72/M72,0.2)-1</f>
        <v>1.2037130328035106E-2</v>
      </c>
    </row>
    <row r="73" spans="1:20" ht="28">
      <c r="A73" s="99" t="s">
        <v>15</v>
      </c>
      <c r="B73" s="112">
        <f>+B72/B$108</f>
        <v>0.9330603154351832</v>
      </c>
      <c r="C73" s="88">
        <f t="shared" ref="C73:F73" si="116">+C72/C$108</f>
        <v>0.94360872073131419</v>
      </c>
      <c r="D73" s="88">
        <f t="shared" si="116"/>
        <v>0.91831246978245817</v>
      </c>
      <c r="E73" s="88">
        <f t="shared" si="116"/>
        <v>0.91606258347739089</v>
      </c>
      <c r="F73" s="88">
        <f t="shared" si="116"/>
        <v>0.89132031023897285</v>
      </c>
      <c r="G73" s="113">
        <f t="shared" ref="G73" si="117">+G72/G$108</f>
        <v>0.91664995163785012</v>
      </c>
      <c r="H73" s="112"/>
      <c r="I73" s="101"/>
      <c r="J73" s="3"/>
      <c r="K73" s="99" t="s">
        <v>15</v>
      </c>
      <c r="L73" s="112">
        <f t="shared" ref="L73:R73" si="118">+L72/L$108</f>
        <v>0.932439993468551</v>
      </c>
      <c r="M73" s="88">
        <f t="shared" si="118"/>
        <v>0.93793563280268333</v>
      </c>
      <c r="N73" s="88">
        <f t="shared" si="118"/>
        <v>0.93639980225394503</v>
      </c>
      <c r="O73" s="88">
        <f t="shared" si="118"/>
        <v>0.91408651211126823</v>
      </c>
      <c r="P73" s="88">
        <f t="shared" si="118"/>
        <v>0.89844459925132236</v>
      </c>
      <c r="Q73" s="113">
        <f t="shared" si="118"/>
        <v>0.90569617906550892</v>
      </c>
      <c r="R73" s="100">
        <f t="shared" si="118"/>
        <v>0.92248489239187725</v>
      </c>
      <c r="S73" s="122"/>
      <c r="T73" s="118"/>
    </row>
    <row r="74" spans="1:20" ht="29" thickBot="1">
      <c r="A74" s="102" t="s">
        <v>12</v>
      </c>
      <c r="B74" s="114"/>
      <c r="C74" s="89">
        <f>+C72/B72-1</f>
        <v>-9.7758125160193332E-3</v>
      </c>
      <c r="D74" s="89">
        <f t="shared" ref="D74" si="119">+D72/C72-1</f>
        <v>-1.296278843284171E-2</v>
      </c>
      <c r="E74" s="89">
        <f t="shared" ref="E74" si="120">+E72/D72-1</f>
        <v>-2.949262187140711E-2</v>
      </c>
      <c r="F74" s="89">
        <f t="shared" ref="F74:G74" si="121">+F72/E72-1</f>
        <v>-3.6275611015913811E-2</v>
      </c>
      <c r="G74" s="115">
        <f t="shared" si="121"/>
        <v>0.16636394443522828</v>
      </c>
      <c r="H74" s="216"/>
      <c r="I74" s="105"/>
      <c r="J74" s="2"/>
      <c r="K74" s="102" t="s">
        <v>12</v>
      </c>
      <c r="L74" s="114"/>
      <c r="M74" s="89">
        <f>+M72/L72-1</f>
        <v>1.8481004056691619E-2</v>
      </c>
      <c r="N74" s="89">
        <f t="shared" ref="N74" si="122">+N72/M72-1</f>
        <v>-5.4924592571232722E-3</v>
      </c>
      <c r="O74" s="89">
        <f t="shared" ref="O74" si="123">+O72/N72-1</f>
        <v>-1.7828653416973705E-2</v>
      </c>
      <c r="P74" s="89">
        <f t="shared" ref="P74" si="124">+P72/O72-1</f>
        <v>-5.3672367606198201E-2</v>
      </c>
      <c r="Q74" s="115">
        <f t="shared" ref="Q74:R74" si="125">+Q72/P72-1</f>
        <v>8.2570086393824793E-2</v>
      </c>
      <c r="R74" s="104">
        <f t="shared" si="125"/>
        <v>6.0936394989582698E-2</v>
      </c>
      <c r="S74" s="103"/>
      <c r="T74" s="119"/>
    </row>
    <row r="75" spans="1:20" ht="15" thickBo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</row>
    <row r="76" spans="1:20" ht="15" thickBot="1">
      <c r="A76" s="285" t="s">
        <v>41</v>
      </c>
      <c r="B76" s="286"/>
      <c r="C76" s="286"/>
      <c r="D76" s="286"/>
      <c r="E76" s="286"/>
      <c r="F76" s="286"/>
      <c r="G76" s="286"/>
      <c r="H76" s="286"/>
      <c r="I76" s="287"/>
      <c r="J76" s="2"/>
      <c r="K76" s="285" t="s">
        <v>42</v>
      </c>
      <c r="L76" s="286"/>
      <c r="M76" s="286"/>
      <c r="N76" s="286"/>
      <c r="O76" s="286"/>
      <c r="P76" s="286"/>
      <c r="Q76" s="286"/>
      <c r="R76" s="286"/>
      <c r="S76" s="286"/>
      <c r="T76" s="287"/>
    </row>
    <row r="77" spans="1:20" ht="42">
      <c r="A77" s="90"/>
      <c r="B77" s="106">
        <v>2016</v>
      </c>
      <c r="C77" s="86">
        <f>+B77+1</f>
        <v>2017</v>
      </c>
      <c r="D77" s="86">
        <f t="shared" ref="D77" si="126">+C77+1</f>
        <v>2018</v>
      </c>
      <c r="E77" s="86">
        <f t="shared" ref="E77" si="127">+D77+1</f>
        <v>2019</v>
      </c>
      <c r="F77" s="86">
        <f t="shared" ref="F77" si="128">+E77+1</f>
        <v>2020</v>
      </c>
      <c r="G77" s="107">
        <f t="shared" ref="G77" si="129">+F77+1</f>
        <v>2021</v>
      </c>
      <c r="H77" s="106">
        <v>2022</v>
      </c>
      <c r="I77" s="92" t="s">
        <v>16</v>
      </c>
      <c r="J77" s="2"/>
      <c r="K77" s="90"/>
      <c r="L77" s="106">
        <v>2016</v>
      </c>
      <c r="M77" s="86">
        <f>+L77+1</f>
        <v>2017</v>
      </c>
      <c r="N77" s="86">
        <f t="shared" ref="N77" si="130">+M77+1</f>
        <v>2018</v>
      </c>
      <c r="O77" s="86">
        <f t="shared" ref="O77" si="131">+N77+1</f>
        <v>2019</v>
      </c>
      <c r="P77" s="86">
        <f t="shared" ref="P77" si="132">+O77+1</f>
        <v>2020</v>
      </c>
      <c r="Q77" s="107">
        <f t="shared" ref="Q77" si="133">+P77+1</f>
        <v>2021</v>
      </c>
      <c r="R77" s="91">
        <v>2022</v>
      </c>
      <c r="S77" s="120" t="s">
        <v>16</v>
      </c>
      <c r="T77" s="116" t="s">
        <v>21</v>
      </c>
    </row>
    <row r="78" spans="1:20">
      <c r="A78" s="93" t="s">
        <v>10</v>
      </c>
      <c r="B78" s="108">
        <f>+'[1]4.EXPORTACIONES POR ENVASE'!F316/1000</f>
        <v>6.1650600000000004</v>
      </c>
      <c r="C78" s="6">
        <f>+'[1]4.EXPORTACIONES POR ENVASE'!F328/1000</f>
        <v>7.609</v>
      </c>
      <c r="D78" s="6">
        <f>+'[1]4.EXPORTACIONES POR ENVASE'!F340/1000</f>
        <v>3.278</v>
      </c>
      <c r="E78" s="6">
        <f>+'[1]4.EXPORTACIONES POR ENVASE'!F352/1000</f>
        <v>7.2119999999999997</v>
      </c>
      <c r="F78" s="6">
        <f>+'[1]4.EXPORTACIONES POR ENVASE'!F364/1000</f>
        <v>10.14</v>
      </c>
      <c r="G78" s="109">
        <f>+'[1]4.EXPORTACIONES POR ENVASE'!F376/1000</f>
        <v>6.4189999999999996</v>
      </c>
      <c r="H78" s="108">
        <f>+'[1]4.EXPORTACIONES POR ENVASE'!F388/1000</f>
        <v>4.415</v>
      </c>
      <c r="I78" s="95">
        <f t="shared" ref="I78:I83" si="134">+H78/G78-1</f>
        <v>-0.31219816170743098</v>
      </c>
      <c r="J78" s="2"/>
      <c r="K78" s="93" t="s">
        <v>10</v>
      </c>
      <c r="L78" s="108">
        <f>+SUM('[1]4.EXPORTACIONES POR ENVASE'!F305:F316)/1000</f>
        <v>60.402579999999986</v>
      </c>
      <c r="M78" s="6">
        <f>+SUM(C78)+SUM(B79:B89)</f>
        <v>56.792809999999996</v>
      </c>
      <c r="N78" s="6">
        <f t="shared" ref="N78" si="135">+SUM(D78)+SUM(C79:C89)</f>
        <v>41.323999999999998</v>
      </c>
      <c r="O78" s="6">
        <f t="shared" ref="O78" si="136">+SUM(E78)+SUM(D79:D89)</f>
        <v>71.009999999999991</v>
      </c>
      <c r="P78" s="6">
        <f t="shared" ref="P78" si="137">+SUM(F78)+SUM(E79:E89)</f>
        <v>69.983000000000004</v>
      </c>
      <c r="Q78" s="109">
        <f t="shared" ref="Q78" si="138">+SUM(G78)+SUM(F79:F89)</f>
        <v>82.27300000000001</v>
      </c>
      <c r="R78" s="94">
        <f t="shared" ref="R78" si="139">+SUM(H78)+SUM(G79:G89)</f>
        <v>72.794000000000011</v>
      </c>
      <c r="S78" s="121">
        <f t="shared" ref="S78:S84" si="140">+R78/Q78-1</f>
        <v>-0.11521398271607941</v>
      </c>
      <c r="T78" s="117">
        <f t="shared" ref="T78:T84" si="141">+POWER(R78/M78,0.2)-1</f>
        <v>5.0897709370283595E-2</v>
      </c>
    </row>
    <row r="79" spans="1:20">
      <c r="A79" s="93" t="s">
        <v>11</v>
      </c>
      <c r="B79" s="108">
        <f>+'[1]4.EXPORTACIONES POR ENVASE'!F317/1000</f>
        <v>5.6774799999999992</v>
      </c>
      <c r="C79" s="6">
        <f>+'[1]4.EXPORTACIONES POR ENVASE'!F329/1000</f>
        <v>3.31</v>
      </c>
      <c r="D79" s="6">
        <f>+'[1]4.EXPORTACIONES POR ENVASE'!F341/1000</f>
        <v>4.9050000000000002</v>
      </c>
      <c r="E79" s="6">
        <f>+'[1]4.EXPORTACIONES POR ENVASE'!F353/1000</f>
        <v>5.1120000000000001</v>
      </c>
      <c r="F79" s="6">
        <f>+'[1]4.EXPORTACIONES POR ENVASE'!F365/1000</f>
        <v>8.4030000000000005</v>
      </c>
      <c r="G79" s="109">
        <f>+'[1]4.EXPORTACIONES POR ENVASE'!F377/1000</f>
        <v>5.766</v>
      </c>
      <c r="H79" s="108">
        <f>+'[1]4.EXPORTACIONES POR ENVASE'!F389/1000</f>
        <v>5.9530000000000003</v>
      </c>
      <c r="I79" s="95">
        <f t="shared" si="134"/>
        <v>3.2431494970516894E-2</v>
      </c>
      <c r="J79" s="2"/>
      <c r="K79" s="93" t="s">
        <v>11</v>
      </c>
      <c r="L79" s="108">
        <f>+SUM('[1]4.EXPORTACIONES POR ENVASE'!F306:F317)/1000</f>
        <v>61.657849999999989</v>
      </c>
      <c r="M79" s="6">
        <f>+SUM(C78:C79)+SUM(B80:B89)</f>
        <v>54.425330000000002</v>
      </c>
      <c r="N79" s="6">
        <f t="shared" ref="N79" si="142">+SUM(D78:D79)+SUM(C80:C89)</f>
        <v>42.918999999999997</v>
      </c>
      <c r="O79" s="6">
        <f t="shared" ref="O79" si="143">+SUM(E78:E79)+SUM(D80:D89)</f>
        <v>71.216999999999999</v>
      </c>
      <c r="P79" s="6">
        <f t="shared" ref="P79" si="144">+SUM(F78:F79)+SUM(E80:E89)</f>
        <v>73.274000000000001</v>
      </c>
      <c r="Q79" s="109">
        <f t="shared" ref="Q79:R79" si="145">+SUM(G78:G79)+SUM(F80:F89)</f>
        <v>79.635999999999996</v>
      </c>
      <c r="R79" s="94">
        <f t="shared" si="145"/>
        <v>72.981000000000009</v>
      </c>
      <c r="S79" s="121">
        <f t="shared" si="140"/>
        <v>-8.3567733185996085E-2</v>
      </c>
      <c r="T79" s="117">
        <f t="shared" si="141"/>
        <v>6.0429370441852592E-2</v>
      </c>
    </row>
    <row r="80" spans="1:20">
      <c r="A80" s="93" t="s">
        <v>0</v>
      </c>
      <c r="B80" s="108">
        <f>+'[1]4.EXPORTACIONES POR ENVASE'!F318/1000</f>
        <v>4.5376099999999999</v>
      </c>
      <c r="C80" s="6">
        <f>+'[1]4.EXPORTACIONES POR ENVASE'!F330/1000</f>
        <v>2.5790000000000002</v>
      </c>
      <c r="D80" s="6">
        <f>+'[1]4.EXPORTACIONES POR ENVASE'!F342/1000</f>
        <v>3.806</v>
      </c>
      <c r="E80" s="6">
        <f>+'[1]4.EXPORTACIONES POR ENVASE'!F354/1000</f>
        <v>5.3419999999999996</v>
      </c>
      <c r="F80" s="6">
        <f>+'[1]4.EXPORTACIONES POR ENVASE'!F366/1000</f>
        <v>6.3659999999999997</v>
      </c>
      <c r="G80" s="109">
        <f>+'[1]4.EXPORTACIONES POR ENVASE'!F378/1000</f>
        <v>7.0259999999999998</v>
      </c>
      <c r="H80" s="108">
        <f>+'[1]4.EXPORTACIONES POR ENVASE'!F390/1000</f>
        <v>6.0330000000000004</v>
      </c>
      <c r="I80" s="95">
        <f t="shared" si="134"/>
        <v>-0.14133219470537994</v>
      </c>
      <c r="J80" s="2"/>
      <c r="K80" s="93" t="s">
        <v>0</v>
      </c>
      <c r="L80" s="108">
        <f>+SUM('[1]4.EXPORTACIONES POR ENVASE'!F307:F318)/1000</f>
        <v>57.332529999999998</v>
      </c>
      <c r="M80" s="6">
        <f>+SUM(C78:C80)+SUM(B81:B89)</f>
        <v>52.466720000000009</v>
      </c>
      <c r="N80" s="6">
        <f t="shared" ref="N80" si="146">+SUM(D78:D80)+SUM(C81:C89)</f>
        <v>44.146000000000001</v>
      </c>
      <c r="O80" s="6">
        <f t="shared" ref="O80" si="147">+SUM(E78:E80)+SUM(D81:D89)</f>
        <v>72.753</v>
      </c>
      <c r="P80" s="6">
        <f t="shared" ref="P80" si="148">+SUM(F78:F80)+SUM(E81:E89)</f>
        <v>74.298000000000002</v>
      </c>
      <c r="Q80" s="109">
        <f t="shared" ref="Q80" si="149">+SUM(G78:G80)+SUM(F81:F89)</f>
        <v>80.295999999999992</v>
      </c>
      <c r="R80" s="37">
        <f>+SUM(H78:H80)+SUM(G81:G89)</f>
        <v>71.988000000000014</v>
      </c>
      <c r="S80" s="80">
        <f t="shared" si="140"/>
        <v>-0.10346717146557716</v>
      </c>
      <c r="T80" s="7">
        <f t="shared" si="141"/>
        <v>6.5308123252574513E-2</v>
      </c>
    </row>
    <row r="81" spans="1:21">
      <c r="A81" s="93" t="s">
        <v>1</v>
      </c>
      <c r="B81" s="108">
        <f>+'[1]4.EXPORTACIONES POR ENVASE'!F319/1000</f>
        <v>3.1560100000000002</v>
      </c>
      <c r="C81" s="6">
        <f>+'[1]4.EXPORTACIONES POR ENVASE'!F331/1000</f>
        <v>2.3839999999999999</v>
      </c>
      <c r="D81" s="6">
        <f>+'[1]4.EXPORTACIONES POR ENVASE'!F343/1000</f>
        <v>4.6609999999999996</v>
      </c>
      <c r="E81" s="6">
        <f>+'[1]4.EXPORTACIONES POR ENVASE'!F355/1000</f>
        <v>4.1779999999999999</v>
      </c>
      <c r="F81" s="6">
        <f>+'[1]4.EXPORTACIONES POR ENVASE'!F367/1000</f>
        <v>5.4260000000000002</v>
      </c>
      <c r="G81" s="109">
        <f>+'[1]4.EXPORTACIONES POR ENVASE'!F379/1000</f>
        <v>7.8970000000000002</v>
      </c>
      <c r="H81" s="108">
        <f>+'[1]4.EXPORTACIONES POR ENVASE'!F391/1000</f>
        <v>5.18</v>
      </c>
      <c r="I81" s="95">
        <f t="shared" si="134"/>
        <v>-0.34405470431809548</v>
      </c>
      <c r="J81" s="2"/>
      <c r="K81" s="93" t="s">
        <v>1</v>
      </c>
      <c r="L81" s="108">
        <f>+SUM('[1]4.EXPORTACIONES POR ENVASE'!F308:F319)/1000</f>
        <v>53.518909999999998</v>
      </c>
      <c r="M81" s="6">
        <f>+SUM(C78:C81)+SUM(B82:B89)</f>
        <v>51.694710000000001</v>
      </c>
      <c r="N81" s="6">
        <f t="shared" ref="N81" si="150">+SUM(D78:D81)+SUM(C82:C89)</f>
        <v>46.423000000000002</v>
      </c>
      <c r="O81" s="6">
        <f t="shared" ref="O81" si="151">+SUM(E78:E81)+SUM(D82:D89)</f>
        <v>72.27000000000001</v>
      </c>
      <c r="P81" s="6">
        <f t="shared" ref="P81" si="152">+SUM(F78:F81)+SUM(E82:E89)</f>
        <v>75.545999999999992</v>
      </c>
      <c r="Q81" s="109">
        <f t="shared" ref="Q81" si="153">+SUM(G78:G81)+SUM(F82:F89)</f>
        <v>82.766999999999996</v>
      </c>
      <c r="R81" s="94">
        <f>+SUM(H78:H81)+SUM(G82:G89)</f>
        <v>69.271000000000001</v>
      </c>
      <c r="S81" s="121">
        <f t="shared" si="140"/>
        <v>-0.16306015682578801</v>
      </c>
      <c r="T81" s="117">
        <f t="shared" si="141"/>
        <v>6.0281224002757927E-2</v>
      </c>
    </row>
    <row r="82" spans="1:21">
      <c r="A82" s="93" t="s">
        <v>2</v>
      </c>
      <c r="B82" s="108">
        <f>+'[1]4.EXPORTACIONES POR ENVASE'!F320/1000</f>
        <v>4.0218299999999996</v>
      </c>
      <c r="C82" s="6">
        <f>+'[1]4.EXPORTACIONES POR ENVASE'!F332/1000</f>
        <v>2.2879999999999998</v>
      </c>
      <c r="D82" s="6">
        <f>+'[1]4.EXPORTACIONES POR ENVASE'!F344/1000</f>
        <v>4.4240000000000004</v>
      </c>
      <c r="E82" s="6">
        <f>+'[1]4.EXPORTACIONES POR ENVASE'!F356/1000</f>
        <v>4.3780000000000001</v>
      </c>
      <c r="F82" s="6">
        <f>+'[1]4.EXPORTACIONES POR ENVASE'!F368/1000</f>
        <v>6.5570000000000004</v>
      </c>
      <c r="G82" s="109">
        <f>+'[1]4.EXPORTACIONES POR ENVASE'!F380/1000</f>
        <v>8.2970000000000006</v>
      </c>
      <c r="H82" s="108">
        <f>+'[1]4.EXPORTACIONES POR ENVASE'!F392/1000</f>
        <v>4.4409999999999998</v>
      </c>
      <c r="I82" s="95">
        <f t="shared" si="134"/>
        <v>-0.46474629384114741</v>
      </c>
      <c r="J82" s="2"/>
      <c r="K82" s="93" t="s">
        <v>2</v>
      </c>
      <c r="L82" s="108">
        <f>+SUM('[1]4.EXPORTACIONES POR ENVASE'!F309:F320)/1000</f>
        <v>52.718890000000009</v>
      </c>
      <c r="M82" s="6">
        <f>+SUM(C78:C82)+SUM(B83:B89)</f>
        <v>49.960880000000003</v>
      </c>
      <c r="N82" s="6">
        <f t="shared" ref="N82" si="154">+SUM(D78:D82)+SUM(C83:C89)</f>
        <v>48.558999999999997</v>
      </c>
      <c r="O82" s="6">
        <f t="shared" ref="O82" si="155">+SUM(E78:E82)+SUM(D83:D89)</f>
        <v>72.22399999999999</v>
      </c>
      <c r="P82" s="6">
        <f t="shared" ref="P82" si="156">+SUM(F78:F82)+SUM(E83:E89)</f>
        <v>77.724999999999994</v>
      </c>
      <c r="Q82" s="109">
        <f t="shared" ref="Q82" si="157">+SUM(G78:G82)+SUM(F83:F89)</f>
        <v>84.507000000000005</v>
      </c>
      <c r="R82" s="94">
        <f>+SUM(H78:H82)+SUM(G83:G89)</f>
        <v>65.414999999999992</v>
      </c>
      <c r="S82" s="121">
        <f t="shared" si="140"/>
        <v>-0.22592211296105658</v>
      </c>
      <c r="T82" s="117">
        <f t="shared" si="141"/>
        <v>5.5381442183101592E-2</v>
      </c>
    </row>
    <row r="83" spans="1:21">
      <c r="A83" s="93" t="s">
        <v>3</v>
      </c>
      <c r="B83" s="108">
        <f>+'[1]4.EXPORTACIONES POR ENVASE'!F321/1000</f>
        <v>3.89127</v>
      </c>
      <c r="C83" s="6">
        <f>+'[1]4.EXPORTACIONES POR ENVASE'!F333/1000</f>
        <v>4.2130000000000001</v>
      </c>
      <c r="D83" s="6">
        <f>+'[1]4.EXPORTACIONES POR ENVASE'!F345/1000</f>
        <v>2.851</v>
      </c>
      <c r="E83" s="6">
        <f>+'[1]4.EXPORTACIONES POR ENVASE'!F357/1000</f>
        <v>4.0060000000000002</v>
      </c>
      <c r="F83" s="6">
        <f>+'[1]4.EXPORTACIONES POR ENVASE'!F369/1000</f>
        <v>6.5720000000000001</v>
      </c>
      <c r="G83" s="109">
        <f>+'[1]4.EXPORTACIONES POR ENVASE'!F381/1000</f>
        <v>6.7839999999999998</v>
      </c>
      <c r="H83" s="108">
        <f>+'[1]4.EXPORTACIONES POR ENVASE'!F393/1000</f>
        <v>5.718</v>
      </c>
      <c r="I83" s="95">
        <f t="shared" si="134"/>
        <v>-0.15713443396226412</v>
      </c>
      <c r="J83" s="2"/>
      <c r="K83" s="93" t="s">
        <v>3</v>
      </c>
      <c r="L83" s="108">
        <f>+SUM('[1]4.EXPORTACIONES POR ENVASE'!F310:F321)/1000</f>
        <v>50.804940000000002</v>
      </c>
      <c r="M83" s="6">
        <f>+SUM(C78:C83)+SUM(B84:B89)</f>
        <v>50.282610000000005</v>
      </c>
      <c r="N83" s="6">
        <f t="shared" ref="N83:O83" si="158">+SUM(D78:D83)+SUM(C84:C89)</f>
        <v>47.197000000000003</v>
      </c>
      <c r="O83" s="6">
        <f t="shared" si="158"/>
        <v>73.378999999999991</v>
      </c>
      <c r="P83" s="6">
        <f t="shared" ref="P83" si="159">+SUM(F78:F83)+SUM(E84:E89)</f>
        <v>80.290999999999997</v>
      </c>
      <c r="Q83" s="109">
        <f t="shared" ref="Q83:R83" si="160">+SUM(G78:G83)+SUM(F84:F89)</f>
        <v>84.718999999999994</v>
      </c>
      <c r="R83" s="94">
        <f t="shared" si="160"/>
        <v>64.34899999999999</v>
      </c>
      <c r="S83" s="121">
        <f t="shared" si="140"/>
        <v>-0.24044193156198734</v>
      </c>
      <c r="T83" s="117">
        <f t="shared" si="141"/>
        <v>5.0569523488849022E-2</v>
      </c>
      <c r="U83" s="4"/>
    </row>
    <row r="84" spans="1:21">
      <c r="A84" s="93" t="s">
        <v>4</v>
      </c>
      <c r="B84" s="108">
        <f>+'[1]4.EXPORTACIONES POR ENVASE'!F322/1000</f>
        <v>3.04</v>
      </c>
      <c r="C84" s="6">
        <f>+'[1]4.EXPORTACIONES POR ENVASE'!F334/1000</f>
        <v>3.0819999999999999</v>
      </c>
      <c r="D84" s="6">
        <f>+'[1]4.EXPORTACIONES POR ENVASE'!F346/1000</f>
        <v>4.9240000000000004</v>
      </c>
      <c r="E84" s="6">
        <f>+'[1]4.EXPORTACIONES POR ENVASE'!F358/1000</f>
        <v>5.0039999999999996</v>
      </c>
      <c r="F84" s="6">
        <f>+'[1]4.EXPORTACIONES POR ENVASE'!F370/1000</f>
        <v>7.1280000000000001</v>
      </c>
      <c r="G84" s="109">
        <f>+'[1]4.EXPORTACIONES POR ENVASE'!F382/1000</f>
        <v>5.1609999999999996</v>
      </c>
      <c r="H84" s="108">
        <f>+'[1]4.EXPORTACIONES POR ENVASE'!F394/1000</f>
        <v>2.9289999999999998</v>
      </c>
      <c r="I84" s="95">
        <f t="shared" ref="I84" si="161">+H84/G84-1</f>
        <v>-0.43247432668087582</v>
      </c>
      <c r="J84" s="2"/>
      <c r="K84" s="93" t="s">
        <v>4</v>
      </c>
      <c r="L84" s="108">
        <f>+SUM('[1]4.EXPORTACIONES POR ENVASE'!F311:F322)/1000</f>
        <v>50.86777</v>
      </c>
      <c r="M84" s="6">
        <f>+SUM(C78:C84)+SUM(B85:B89)</f>
        <v>50.324610000000007</v>
      </c>
      <c r="N84" s="6">
        <f t="shared" ref="N84:O84" si="162">+SUM(D78:D84)+SUM(C85:C89)</f>
        <v>49.039000000000001</v>
      </c>
      <c r="O84" s="6">
        <f t="shared" si="162"/>
        <v>73.459000000000003</v>
      </c>
      <c r="P84" s="6">
        <f>+SUM(F78:F84)+SUM(E85:E89)</f>
        <v>82.415000000000006</v>
      </c>
      <c r="Q84" s="109">
        <f>+SUM(G78:G84)+SUM(F85:F89)</f>
        <v>82.75200000000001</v>
      </c>
      <c r="R84" s="94">
        <f>+SUM(H78:H84)+SUM(G85:G89)</f>
        <v>62.116999999999997</v>
      </c>
      <c r="S84" s="121">
        <f t="shared" si="140"/>
        <v>-0.24935953209590112</v>
      </c>
      <c r="T84" s="117">
        <f t="shared" si="141"/>
        <v>4.300408888664875E-2</v>
      </c>
    </row>
    <row r="85" spans="1:21">
      <c r="A85" s="93" t="s">
        <v>5</v>
      </c>
      <c r="B85" s="108">
        <f>+'[1]4.EXPORTACIONES POR ENVASE'!F323/1000</f>
        <v>4.4432600000000004</v>
      </c>
      <c r="C85" s="6">
        <f>+'[1]4.EXPORTACIONES POR ENVASE'!F335/1000</f>
        <v>4.0970000000000004</v>
      </c>
      <c r="D85" s="6">
        <f>+'[1]4.EXPORTACIONES POR ENVASE'!F347/1000</f>
        <v>6.7549999999999999</v>
      </c>
      <c r="E85" s="6">
        <f>+'[1]4.EXPORTACIONES POR ENVASE'!F359/1000</f>
        <v>6.6470000000000002</v>
      </c>
      <c r="F85" s="6">
        <f>+'[1]4.EXPORTACIONES POR ENVASE'!F371/1000</f>
        <v>7.843</v>
      </c>
      <c r="G85" s="109">
        <f>+'[1]4.EXPORTACIONES POR ENVASE'!F383/1000</f>
        <v>4.0129999999999999</v>
      </c>
      <c r="H85" s="108"/>
      <c r="I85" s="95"/>
      <c r="J85" s="2"/>
      <c r="K85" s="93" t="s">
        <v>5</v>
      </c>
      <c r="L85" s="108">
        <f>+SUM('[1]4.EXPORTACIONES POR ENVASE'!F312:F323)/1000</f>
        <v>52.265370000000004</v>
      </c>
      <c r="M85" s="6">
        <f>+SUM(C78:C85)+SUM(B86:B89)</f>
        <v>49.978350000000006</v>
      </c>
      <c r="N85" s="6">
        <f t="shared" ref="N85:O85" si="163">+SUM(D78:D85)+SUM(C86:C89)</f>
        <v>51.697000000000003</v>
      </c>
      <c r="O85" s="6">
        <f t="shared" si="163"/>
        <v>73.350999999999999</v>
      </c>
      <c r="P85" s="6">
        <f t="shared" ref="P85" si="164">+SUM(F78:F85)+SUM(E86:E89)</f>
        <v>83.611000000000004</v>
      </c>
      <c r="Q85" s="109">
        <f t="shared" ref="Q85" si="165">+SUM(G78:G85)+SUM(F86:F89)</f>
        <v>78.921999999999997</v>
      </c>
      <c r="R85" s="94"/>
      <c r="S85" s="121"/>
      <c r="T85" s="117"/>
    </row>
    <row r="86" spans="1:21">
      <c r="A86" s="93" t="s">
        <v>6</v>
      </c>
      <c r="B86" s="108">
        <f>+'[1]4.EXPORTACIONES POR ENVASE'!F324/1000</f>
        <v>3.9423499999999998</v>
      </c>
      <c r="C86" s="6">
        <f>+'[1]4.EXPORTACIONES POR ENVASE'!F336/1000</f>
        <v>4.1500000000000004</v>
      </c>
      <c r="D86" s="6">
        <f>+'[1]4.EXPORTACIONES POR ENVASE'!F348/1000</f>
        <v>9.2270000000000003</v>
      </c>
      <c r="E86" s="6">
        <f>+'[1]4.EXPORTACIONES POR ENVASE'!F360/1000</f>
        <v>4.399</v>
      </c>
      <c r="F86" s="6">
        <f>+'[1]4.EXPORTACIONES POR ENVASE'!F372/1000</f>
        <v>5.9630000000000001</v>
      </c>
      <c r="G86" s="109">
        <f>+'[1]4.EXPORTACIONES POR ENVASE'!F384/1000</f>
        <v>4.8710000000000004</v>
      </c>
      <c r="H86" s="108"/>
      <c r="I86" s="95"/>
      <c r="J86" s="2"/>
      <c r="K86" s="93" t="s">
        <v>6</v>
      </c>
      <c r="L86" s="108">
        <f>+SUM('[1]4.EXPORTACIONES POR ENVASE'!F313:F324)/1000</f>
        <v>51.94473</v>
      </c>
      <c r="M86" s="6">
        <f>+SUM(C78:C86)+SUM(B87:B89)</f>
        <v>50.186000000000007</v>
      </c>
      <c r="N86" s="6">
        <f t="shared" ref="N86:O86" si="166">+SUM(D78:D86)+SUM(C87:C89)</f>
        <v>56.774000000000001</v>
      </c>
      <c r="O86" s="6">
        <f t="shared" si="166"/>
        <v>68.522999999999996</v>
      </c>
      <c r="P86" s="6">
        <f>+SUM(F78:F86)+SUM(E87:E89)</f>
        <v>85.174999999999997</v>
      </c>
      <c r="Q86" s="109">
        <f>+SUM(G78:G86)+SUM(F87:F89)</f>
        <v>77.83</v>
      </c>
      <c r="R86" s="94"/>
      <c r="S86" s="121"/>
      <c r="T86" s="117"/>
    </row>
    <row r="87" spans="1:21">
      <c r="A87" s="93" t="s">
        <v>7</v>
      </c>
      <c r="B87" s="108">
        <f>+'[1]4.EXPORTACIONES POR ENVASE'!F325/1000</f>
        <v>6.8659999999999997</v>
      </c>
      <c r="C87" s="6">
        <f>+'[1]4.EXPORTACIONES POR ENVASE'!F337/1000</f>
        <v>4.9939999999999998</v>
      </c>
      <c r="D87" s="6">
        <f>+'[1]4.EXPORTACIONES POR ENVASE'!F349/1000</f>
        <v>9.93</v>
      </c>
      <c r="E87" s="6">
        <f>+'[1]4.EXPORTACIONES POR ENVASE'!F361/1000</f>
        <v>6.359</v>
      </c>
      <c r="F87" s="6">
        <f>+'[1]4.EXPORTACIONES POR ENVASE'!F373/1000</f>
        <v>7.27</v>
      </c>
      <c r="G87" s="109">
        <f>+'[1]4.EXPORTACIONES POR ENVASE'!F385/1000</f>
        <v>5.0259999999999998</v>
      </c>
      <c r="H87" s="108"/>
      <c r="I87" s="95"/>
      <c r="J87" s="2"/>
      <c r="K87" s="93" t="s">
        <v>7</v>
      </c>
      <c r="L87" s="108">
        <f>+SUM('[1]4.EXPORTACIONES POR ENVASE'!F314:F325)/1000</f>
        <v>54.486280000000001</v>
      </c>
      <c r="M87" s="6">
        <f>+SUM(C78:C87)+SUM(B88:B89)</f>
        <v>48.314000000000007</v>
      </c>
      <c r="N87" s="6">
        <f t="shared" ref="N87:O87" si="167">+SUM(D78:D87)+SUM(C88:C89)</f>
        <v>61.71</v>
      </c>
      <c r="O87" s="6">
        <f t="shared" si="167"/>
        <v>64.951999999999998</v>
      </c>
      <c r="P87" s="6">
        <f>+SUM(F78:F87)+SUM(E88:E89)</f>
        <v>86.085999999999984</v>
      </c>
      <c r="Q87" s="109">
        <f>+SUM(G78:G87)+SUM(F88:F89)</f>
        <v>75.586000000000013</v>
      </c>
      <c r="R87" s="109"/>
      <c r="S87" s="121"/>
      <c r="T87" s="117"/>
    </row>
    <row r="88" spans="1:21">
      <c r="A88" s="93" t="s">
        <v>8</v>
      </c>
      <c r="B88" s="108">
        <f>+'[1]4.EXPORTACIONES POR ENVASE'!F326/1000</f>
        <v>2.6680000000000001</v>
      </c>
      <c r="C88" s="6">
        <f>+'[1]4.EXPORTACIONES POR ENVASE'!F338/1000</f>
        <v>3.2509999999999999</v>
      </c>
      <c r="D88" s="6">
        <f>+'[1]4.EXPORTACIONES POR ENVASE'!F350/1000</f>
        <v>6.3150000000000004</v>
      </c>
      <c r="E88" s="6">
        <f>+'[1]4.EXPORTACIONES POR ENVASE'!F362/1000</f>
        <v>6.0629999999999997</v>
      </c>
      <c r="F88" s="6">
        <f>+'[1]4.EXPORTACIONES POR ENVASE'!F374/1000</f>
        <v>7.149</v>
      </c>
      <c r="G88" s="109">
        <f>+'[1]4.EXPORTACIONES POR ENVASE'!F386/1000</f>
        <v>6.3739999999999997</v>
      </c>
      <c r="H88" s="108"/>
      <c r="I88" s="95"/>
      <c r="J88" s="2"/>
      <c r="K88" s="93" t="s">
        <v>8</v>
      </c>
      <c r="L88" s="108">
        <f>+SUM('[1]4.EXPORTACIONES POR ENVASE'!F315:F326)/1000</f>
        <v>53.361120000000007</v>
      </c>
      <c r="M88" s="6">
        <f>+SUM(C78:C88)+SUM(B89)</f>
        <v>48.896999999999998</v>
      </c>
      <c r="N88" s="6">
        <f t="shared" ref="N88:O88" si="168">+SUM(D78:D88)+SUM(C89)</f>
        <v>64.774000000000001</v>
      </c>
      <c r="O88" s="6">
        <f t="shared" si="168"/>
        <v>64.7</v>
      </c>
      <c r="P88" s="6">
        <f>+SUM(F78:F88)+SUM(E89)</f>
        <v>87.171999999999997</v>
      </c>
      <c r="Q88" s="109">
        <f>+SUM(G78:G88)+SUM(F89)</f>
        <v>74.811000000000007</v>
      </c>
      <c r="R88" s="94"/>
      <c r="S88" s="121"/>
      <c r="T88" s="117"/>
    </row>
    <row r="89" spans="1:21">
      <c r="A89" s="93" t="s">
        <v>9</v>
      </c>
      <c r="B89" s="108">
        <f>+'[1]4.EXPORTACIONES POR ENVASE'!F327/1000</f>
        <v>6.94</v>
      </c>
      <c r="C89" s="6">
        <f>+'[1]4.EXPORTACIONES POR ENVASE'!F339/1000</f>
        <v>3.698</v>
      </c>
      <c r="D89" s="6">
        <f>+'[1]4.EXPORTACIONES POR ENVASE'!F351/1000</f>
        <v>6</v>
      </c>
      <c r="E89" s="6">
        <f>+'[1]4.EXPORTACIONES POR ENVASE'!F363/1000</f>
        <v>8.3550000000000004</v>
      </c>
      <c r="F89" s="6">
        <f>+'[1]4.EXPORTACIONES POR ENVASE'!F375/1000</f>
        <v>7.1769999999999996</v>
      </c>
      <c r="G89" s="109">
        <f>+'[1]4.EXPORTACIONES POR ENVASE'!F387/1000</f>
        <v>7.1639999999999997</v>
      </c>
      <c r="H89" s="108"/>
      <c r="I89" s="95"/>
      <c r="J89" s="2"/>
      <c r="K89" s="93" t="s">
        <v>9</v>
      </c>
      <c r="L89" s="108">
        <f>+SUM('[1]4.EXPORTACIONES POR ENVASE'!F316:F327)/1000</f>
        <v>55.348870000000005</v>
      </c>
      <c r="M89" s="6">
        <f>+SUM(C78:C89)</f>
        <v>45.655000000000001</v>
      </c>
      <c r="N89" s="6">
        <f t="shared" ref="N89:O89" si="169">+SUM(D78:D89)</f>
        <v>67.075999999999993</v>
      </c>
      <c r="O89" s="6">
        <f t="shared" si="169"/>
        <v>67.055000000000007</v>
      </c>
      <c r="P89" s="6">
        <f>+SUM(F78:F89)</f>
        <v>85.994</v>
      </c>
      <c r="Q89" s="109">
        <f>+SUM(G78:G89)</f>
        <v>74.798000000000002</v>
      </c>
      <c r="R89" s="94"/>
      <c r="S89" s="121"/>
      <c r="T89" s="117"/>
    </row>
    <row r="90" spans="1:21" ht="28">
      <c r="A90" s="96" t="s">
        <v>13</v>
      </c>
      <c r="B90" s="110">
        <f>SUM(B78:B89)</f>
        <v>55.348869999999998</v>
      </c>
      <c r="C90" s="87">
        <f>SUM(C78:C89)</f>
        <v>45.655000000000001</v>
      </c>
      <c r="D90" s="87">
        <f>SUM(D78:D89)</f>
        <v>67.075999999999993</v>
      </c>
      <c r="E90" s="87">
        <f>SUM(E78:E89)</f>
        <v>67.055000000000007</v>
      </c>
      <c r="F90" s="87">
        <f>SUM(F78:F89)</f>
        <v>85.994</v>
      </c>
      <c r="G90" s="111">
        <f t="shared" ref="G90" si="170">SUM(G78:G89)</f>
        <v>74.798000000000002</v>
      </c>
      <c r="H90" s="110"/>
      <c r="I90" s="98"/>
      <c r="J90" s="3"/>
      <c r="K90" s="96" t="s">
        <v>14</v>
      </c>
      <c r="L90" s="110">
        <f t="shared" ref="L90:R90" si="171">+AVERAGE(L78:L89)</f>
        <v>54.559153333333335</v>
      </c>
      <c r="M90" s="87">
        <f t="shared" si="171"/>
        <v>50.748168333333332</v>
      </c>
      <c r="N90" s="87">
        <f t="shared" si="171"/>
        <v>51.803166666666662</v>
      </c>
      <c r="O90" s="87">
        <f t="shared" si="171"/>
        <v>70.407750000000007</v>
      </c>
      <c r="P90" s="87">
        <f t="shared" si="171"/>
        <v>80.130833333333342</v>
      </c>
      <c r="Q90" s="111">
        <f t="shared" si="171"/>
        <v>79.908083333333352</v>
      </c>
      <c r="R90" s="97">
        <f t="shared" si="171"/>
        <v>68.416428571428582</v>
      </c>
      <c r="S90" s="123">
        <f>+R90/Q90-1</f>
        <v>-0.14381091727563777</v>
      </c>
      <c r="T90" s="188">
        <f>+POWER(R90/M90,0.2)-1</f>
        <v>6.1568456953756234E-2</v>
      </c>
    </row>
    <row r="91" spans="1:21" ht="28">
      <c r="A91" s="99" t="s">
        <v>15</v>
      </c>
      <c r="B91" s="112">
        <f t="shared" ref="B91:G91" si="172">+B90/B$108</f>
        <v>6.6939684564817081E-2</v>
      </c>
      <c r="C91" s="88">
        <f t="shared" si="172"/>
        <v>5.6391279268685826E-2</v>
      </c>
      <c r="D91" s="88">
        <f t="shared" si="172"/>
        <v>8.1687530217541951E-2</v>
      </c>
      <c r="E91" s="88">
        <f t="shared" si="172"/>
        <v>8.3937416522608846E-2</v>
      </c>
      <c r="F91" s="88">
        <f t="shared" si="172"/>
        <v>0.108679689761027</v>
      </c>
      <c r="G91" s="113">
        <f t="shared" si="172"/>
        <v>8.3350048362150042E-2</v>
      </c>
      <c r="H91" s="112"/>
      <c r="I91" s="101"/>
      <c r="J91" s="3"/>
      <c r="K91" s="99" t="s">
        <v>15</v>
      </c>
      <c r="L91" s="112">
        <f t="shared" ref="L91:R91" si="173">+L90/L$108</f>
        <v>6.756011385001072E-2</v>
      </c>
      <c r="M91" s="88">
        <f t="shared" si="173"/>
        <v>6.2064367197316575E-2</v>
      </c>
      <c r="N91" s="88">
        <f t="shared" si="173"/>
        <v>6.3600197746055118E-2</v>
      </c>
      <c r="O91" s="88">
        <f t="shared" si="173"/>
        <v>8.5913487888731488E-2</v>
      </c>
      <c r="P91" s="88">
        <f t="shared" si="173"/>
        <v>0.10155540074867761</v>
      </c>
      <c r="Q91" s="113">
        <f t="shared" si="173"/>
        <v>9.4303820934490953E-2</v>
      </c>
      <c r="R91" s="100">
        <f t="shared" si="173"/>
        <v>7.7515107608122844E-2</v>
      </c>
      <c r="S91" s="122"/>
      <c r="T91" s="118"/>
    </row>
    <row r="92" spans="1:21" ht="29" thickBot="1">
      <c r="A92" s="102" t="s">
        <v>12</v>
      </c>
      <c r="B92" s="114"/>
      <c r="C92" s="89">
        <f>+C90/B90-1</f>
        <v>-0.17514124497934647</v>
      </c>
      <c r="D92" s="89">
        <f t="shared" ref="D92" si="174">+D90/C90-1</f>
        <v>0.46919285948965039</v>
      </c>
      <c r="E92" s="89">
        <f t="shared" ref="E92" si="175">+E90/D90-1</f>
        <v>-3.1307770290400772E-4</v>
      </c>
      <c r="F92" s="89">
        <f t="shared" ref="F92:G92" si="176">+F90/E90-1</f>
        <v>0.28243978823353943</v>
      </c>
      <c r="G92" s="115">
        <f t="shared" si="176"/>
        <v>-0.13019512989278315</v>
      </c>
      <c r="H92" s="216"/>
      <c r="I92" s="105"/>
      <c r="J92" s="2"/>
      <c r="K92" s="102" t="s">
        <v>12</v>
      </c>
      <c r="L92" s="114"/>
      <c r="M92" s="89">
        <f>+M90/L90-1</f>
        <v>-6.9850515764357524E-2</v>
      </c>
      <c r="N92" s="89">
        <f t="shared" ref="N92" si="177">+N90/M90-1</f>
        <v>2.0788894811014647E-2</v>
      </c>
      <c r="O92" s="89">
        <f t="shared" ref="O92" si="178">+O90/N90-1</f>
        <v>0.35913988527084917</v>
      </c>
      <c r="P92" s="89">
        <f t="shared" ref="P92" si="179">+P90/O90-1</f>
        <v>0.13809677675161236</v>
      </c>
      <c r="Q92" s="115">
        <f t="shared" ref="Q92:R92" si="180">+Q90/P90-1</f>
        <v>-2.7798288216145384E-3</v>
      </c>
      <c r="R92" s="104">
        <f t="shared" si="180"/>
        <v>-0.14381091727563777</v>
      </c>
      <c r="S92" s="103"/>
      <c r="T92" s="119"/>
    </row>
    <row r="93" spans="1:21" ht="15" thickBo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</row>
    <row r="94" spans="1:21" ht="15" thickBot="1">
      <c r="A94" s="294" t="s">
        <v>43</v>
      </c>
      <c r="B94" s="295"/>
      <c r="C94" s="295"/>
      <c r="D94" s="295"/>
      <c r="E94" s="295"/>
      <c r="F94" s="295"/>
      <c r="G94" s="295"/>
      <c r="H94" s="295"/>
      <c r="I94" s="296"/>
      <c r="J94" s="2"/>
      <c r="K94" s="294" t="s">
        <v>44</v>
      </c>
      <c r="L94" s="295"/>
      <c r="M94" s="295"/>
      <c r="N94" s="295"/>
      <c r="O94" s="295"/>
      <c r="P94" s="295"/>
      <c r="Q94" s="295"/>
      <c r="R94" s="295"/>
      <c r="S94" s="295"/>
      <c r="T94" s="296"/>
    </row>
    <row r="95" spans="1:21" ht="42">
      <c r="A95" s="90"/>
      <c r="B95" s="106">
        <v>2016</v>
      </c>
      <c r="C95" s="86">
        <f>+B95+1</f>
        <v>2017</v>
      </c>
      <c r="D95" s="86">
        <f t="shared" ref="D95" si="181">+C95+1</f>
        <v>2018</v>
      </c>
      <c r="E95" s="86">
        <f t="shared" ref="E95" si="182">+D95+1</f>
        <v>2019</v>
      </c>
      <c r="F95" s="86">
        <f t="shared" ref="F95" si="183">+E95+1</f>
        <v>2020</v>
      </c>
      <c r="G95" s="107">
        <f t="shared" ref="G95" si="184">+F95+1</f>
        <v>2021</v>
      </c>
      <c r="H95" s="106">
        <v>2022</v>
      </c>
      <c r="I95" s="92" t="s">
        <v>16</v>
      </c>
      <c r="J95" s="2"/>
      <c r="K95" s="90"/>
      <c r="L95" s="106">
        <v>2016</v>
      </c>
      <c r="M95" s="86">
        <f>+L95+1</f>
        <v>2017</v>
      </c>
      <c r="N95" s="86">
        <f t="shared" ref="N95" si="185">+M95+1</f>
        <v>2018</v>
      </c>
      <c r="O95" s="86">
        <f t="shared" ref="O95" si="186">+N95+1</f>
        <v>2019</v>
      </c>
      <c r="P95" s="86">
        <f t="shared" ref="P95" si="187">+O95+1</f>
        <v>2020</v>
      </c>
      <c r="Q95" s="107">
        <f t="shared" ref="Q95" si="188">+P95+1</f>
        <v>2021</v>
      </c>
      <c r="R95" s="91">
        <v>2022</v>
      </c>
      <c r="S95" s="120" t="s">
        <v>16</v>
      </c>
      <c r="T95" s="116" t="s">
        <v>21</v>
      </c>
    </row>
    <row r="96" spans="1:21">
      <c r="A96" s="93" t="s">
        <v>10</v>
      </c>
      <c r="B96" s="108">
        <f>+'[1]4.EXPORTACIONES POR ENVASE'!G316/1000</f>
        <v>54.627079999999992</v>
      </c>
      <c r="C96" s="6">
        <f>+'[1]4.EXPORTACIONES POR ENVASE'!G328/1000</f>
        <v>62.09</v>
      </c>
      <c r="D96" s="6">
        <f>+'[1]4.EXPORTACIONES POR ENVASE'!G340/1000</f>
        <v>56.98</v>
      </c>
      <c r="E96" s="6">
        <f>+'[1]4.EXPORTACIONES POR ENVASE'!G352/1000</f>
        <v>62.558999999999997</v>
      </c>
      <c r="F96" s="6">
        <f>+'[1]4.EXPORTACIONES POR ENVASE'!G364/1000</f>
        <v>63.069000000000003</v>
      </c>
      <c r="G96" s="109">
        <f>+'[1]4.EXPORTACIONES POR ENVASE'!G376/1000</f>
        <v>59.347000000000001</v>
      </c>
      <c r="H96" s="108">
        <f>+'[1]4.EXPORTACIONES POR ENVASE'!G388/1000</f>
        <v>50.048999999999999</v>
      </c>
      <c r="I96" s="95">
        <f t="shared" ref="I96:I101" si="189">+H96/G96-1</f>
        <v>-0.1566717778489225</v>
      </c>
      <c r="J96" s="2"/>
      <c r="K96" s="93" t="s">
        <v>10</v>
      </c>
      <c r="L96" s="108">
        <f>+SUM('[1]4.EXPORTACIONES POR ENVASE'!G305:G316)/1000</f>
        <v>810.80398000000002</v>
      </c>
      <c r="M96" s="6">
        <f>+SUM(C96)+SUM(B97:B107)</f>
        <v>834.30980999999997</v>
      </c>
      <c r="N96" s="6">
        <f t="shared" ref="N96" si="190">+SUM(D96)+SUM(C97:C107)</f>
        <v>804.50100000000009</v>
      </c>
      <c r="O96" s="6">
        <f t="shared" ref="O96" si="191">+SUM(E96)+SUM(D97:D107)</f>
        <v>826.70799999999986</v>
      </c>
      <c r="P96" s="6">
        <f t="shared" ref="P96" si="192">+SUM(F96)+SUM(E97:E107)</f>
        <v>799.37900000000002</v>
      </c>
      <c r="Q96" s="109">
        <f t="shared" ref="Q96" si="193">+SUM(G96)+SUM(F97:F107)</f>
        <v>787.5390000000001</v>
      </c>
      <c r="R96" s="94">
        <f t="shared" ref="R96" si="194">+SUM(H96)+SUM(G97:G107)</f>
        <v>888.09799999999984</v>
      </c>
      <c r="S96" s="121">
        <f t="shared" ref="S96:S102" si="195">+R96/Q96-1</f>
        <v>0.12768764467537452</v>
      </c>
      <c r="T96" s="117">
        <f t="shared" ref="T96:T102" si="196">+POWER(R96/M96,0.2)-1</f>
        <v>1.257385223021279E-2</v>
      </c>
    </row>
    <row r="97" spans="1:20">
      <c r="A97" s="93" t="s">
        <v>11</v>
      </c>
      <c r="B97" s="108">
        <f>+'[1]4.EXPORTACIONES POR ENVASE'!G317/1000</f>
        <v>58.286479999999997</v>
      </c>
      <c r="C97" s="6">
        <f>+'[1]4.EXPORTACIONES POR ENVASE'!G329/1000</f>
        <v>47.014000000000003</v>
      </c>
      <c r="D97" s="6">
        <f>+'[1]4.EXPORTACIONES POR ENVASE'!G341/1000</f>
        <v>55.057000000000002</v>
      </c>
      <c r="E97" s="6">
        <f>+'[1]4.EXPORTACIONES POR ENVASE'!G353/1000</f>
        <v>58.228000000000002</v>
      </c>
      <c r="F97" s="6">
        <f>+'[1]4.EXPORTACIONES POR ENVASE'!G365/1000</f>
        <v>57.719000000000001</v>
      </c>
      <c r="G97" s="109">
        <f>+'[1]4.EXPORTACIONES POR ENVASE'!G377/1000</f>
        <v>63.597000000000001</v>
      </c>
      <c r="H97" s="108">
        <f>+'[1]4.EXPORTACIONES POR ENVASE'!G389/1000</f>
        <v>64.248000000000005</v>
      </c>
      <c r="I97" s="95">
        <f t="shared" si="189"/>
        <v>1.0236331902448326E-2</v>
      </c>
      <c r="J97" s="2"/>
      <c r="K97" s="93" t="s">
        <v>11</v>
      </c>
      <c r="L97" s="108">
        <f>+SUM('[1]4.EXPORTACIONES POR ENVASE'!G306:G317)/1000</f>
        <v>810.49446</v>
      </c>
      <c r="M97" s="6">
        <f>+SUM(C96:C97)+SUM(B98:B107)</f>
        <v>823.03733</v>
      </c>
      <c r="N97" s="6">
        <f t="shared" ref="N97" si="197">+SUM(D96:D97)+SUM(C98:C107)</f>
        <v>812.54399999999998</v>
      </c>
      <c r="O97" s="6">
        <f t="shared" ref="O97" si="198">+SUM(E96:E97)+SUM(D98:D107)</f>
        <v>829.87899999999991</v>
      </c>
      <c r="P97" s="6">
        <f t="shared" ref="P97" si="199">+SUM(F96:F97)+SUM(E98:E107)</f>
        <v>798.87000000000012</v>
      </c>
      <c r="Q97" s="109">
        <f t="shared" ref="Q97:R97" si="200">+SUM(G96:G97)+SUM(F98:F107)</f>
        <v>793.41700000000003</v>
      </c>
      <c r="R97" s="94">
        <f t="shared" si="200"/>
        <v>888.74899999999991</v>
      </c>
      <c r="S97" s="121">
        <f t="shared" si="195"/>
        <v>0.12015371488132964</v>
      </c>
      <c r="T97" s="117">
        <f t="shared" si="196"/>
        <v>1.5481271845707134E-2</v>
      </c>
    </row>
    <row r="98" spans="1:20">
      <c r="A98" s="93" t="s">
        <v>0</v>
      </c>
      <c r="B98" s="108">
        <f>+'[1]4.EXPORTACIONES POR ENVASE'!G318/1000</f>
        <v>69.674610000000001</v>
      </c>
      <c r="C98" s="6">
        <f>+'[1]4.EXPORTACIONES POR ENVASE'!G330/1000</f>
        <v>67.981999999999999</v>
      </c>
      <c r="D98" s="6">
        <f>+'[1]4.EXPORTACIONES POR ENVASE'!G342/1000</f>
        <v>67.501999999999995</v>
      </c>
      <c r="E98" s="6">
        <f>+'[1]4.EXPORTACIONES POR ENVASE'!G354/1000</f>
        <v>63.2</v>
      </c>
      <c r="F98" s="6">
        <f>+'[1]4.EXPORTACIONES POR ENVASE'!G366/1000</f>
        <v>58.710999999999999</v>
      </c>
      <c r="G98" s="109">
        <f>+'[1]4.EXPORTACIONES POR ENVASE'!G378/1000</f>
        <v>75.790000000000006</v>
      </c>
      <c r="H98" s="108">
        <f>+'[1]4.EXPORTACIONES POR ENVASE'!G390/1000</f>
        <v>73.043000000000006</v>
      </c>
      <c r="I98" s="95">
        <f t="shared" si="189"/>
        <v>-3.6244887188283448E-2</v>
      </c>
      <c r="J98" s="2"/>
      <c r="K98" s="93" t="s">
        <v>0</v>
      </c>
      <c r="L98" s="108">
        <f>+SUM('[1]4.EXPORTACIONES POR ENVASE'!G307:G318)/1000</f>
        <v>804.22006999999996</v>
      </c>
      <c r="M98" s="6">
        <f>+SUM(C96:C98)+SUM(B99:B107)</f>
        <v>821.34471999999994</v>
      </c>
      <c r="N98" s="6">
        <f t="shared" ref="N98" si="201">+SUM(D96:D98)+SUM(C99:C107)</f>
        <v>812.06399999999996</v>
      </c>
      <c r="O98" s="6">
        <f t="shared" ref="O98" si="202">+SUM(E96:E98)+SUM(D99:D107)</f>
        <v>825.577</v>
      </c>
      <c r="P98" s="6">
        <f t="shared" ref="P98" si="203">+SUM(F96:F98)+SUM(E99:E107)</f>
        <v>794.38100000000009</v>
      </c>
      <c r="Q98" s="109">
        <f t="shared" ref="Q98" si="204">+SUM(G96:G98)+SUM(F99:F107)</f>
        <v>810.49600000000009</v>
      </c>
      <c r="R98" s="37">
        <f>+SUM(H96:H98)+SUM(G99:G107)</f>
        <v>886.00199999999995</v>
      </c>
      <c r="S98" s="80">
        <f t="shared" si="195"/>
        <v>9.3160237681616964E-2</v>
      </c>
      <c r="T98" s="7">
        <f t="shared" si="196"/>
        <v>1.5270685014111107E-2</v>
      </c>
    </row>
    <row r="99" spans="1:20">
      <c r="A99" s="93" t="s">
        <v>1</v>
      </c>
      <c r="B99" s="108">
        <f>+'[1]4.EXPORTACIONES POR ENVASE'!G319/1000</f>
        <v>73.000289999999993</v>
      </c>
      <c r="C99" s="6">
        <f>+'[1]4.EXPORTACIONES POR ENVASE'!G331/1000</f>
        <v>63.103000000000002</v>
      </c>
      <c r="D99" s="6">
        <f>+'[1]4.EXPORTACIONES POR ENVASE'!G343/1000</f>
        <v>62.445</v>
      </c>
      <c r="E99" s="6">
        <f>+'[1]4.EXPORTACIONES POR ENVASE'!G355/1000</f>
        <v>68.155000000000001</v>
      </c>
      <c r="F99" s="6">
        <f>+'[1]4.EXPORTACIONES POR ENVASE'!G367/1000</f>
        <v>66.42</v>
      </c>
      <c r="G99" s="109">
        <f>+'[1]4.EXPORTACIONES POR ENVASE'!G379/1000</f>
        <v>73.099999999999994</v>
      </c>
      <c r="H99" s="108">
        <f>+'[1]4.EXPORTACIONES POR ENVASE'!G391/1000</f>
        <v>69.733999999999995</v>
      </c>
      <c r="I99" s="95">
        <f t="shared" si="189"/>
        <v>-4.6046511627906961E-2</v>
      </c>
      <c r="J99" s="2"/>
      <c r="K99" s="93" t="s">
        <v>1</v>
      </c>
      <c r="L99" s="108">
        <f>+SUM('[1]4.EXPORTACIONES POR ENVASE'!G308:G319)/1000</f>
        <v>801.99652999999989</v>
      </c>
      <c r="M99" s="6">
        <f>+SUM(C96:C99)+SUM(B100:B107)</f>
        <v>811.44742999999994</v>
      </c>
      <c r="N99" s="6">
        <f t="shared" ref="N99" si="205">+SUM(D96:D99)+SUM(C100:C107)</f>
        <v>811.40599999999995</v>
      </c>
      <c r="O99" s="6">
        <f t="shared" ref="O99" si="206">+SUM(E96:E99)+SUM(D100:D107)</f>
        <v>831.28700000000003</v>
      </c>
      <c r="P99" s="6">
        <f t="shared" ref="P99" si="207">+SUM(F96:F99)+SUM(E100:E107)</f>
        <v>792.64600000000019</v>
      </c>
      <c r="Q99" s="109">
        <f t="shared" ref="Q99" si="208">+SUM(G96:G99)+SUM(F100:F107)</f>
        <v>817.17599999999993</v>
      </c>
      <c r="R99" s="94">
        <f>+SUM(H96:H99)+SUM(G100:G107)</f>
        <v>882.63599999999997</v>
      </c>
      <c r="S99" s="121">
        <f t="shared" si="195"/>
        <v>8.0105142588622336E-2</v>
      </c>
      <c r="T99" s="117">
        <f t="shared" si="196"/>
        <v>1.6960886050180424E-2</v>
      </c>
    </row>
    <row r="100" spans="1:20">
      <c r="A100" s="93" t="s">
        <v>2</v>
      </c>
      <c r="B100" s="108">
        <f>+'[1]4.EXPORTACIONES POR ENVASE'!G320/1000</f>
        <v>72.109830000000002</v>
      </c>
      <c r="C100" s="6">
        <f>+'[1]4.EXPORTACIONES POR ENVASE'!G332/1000</f>
        <v>68.930999999999997</v>
      </c>
      <c r="D100" s="6">
        <f>+'[1]4.EXPORTACIONES POR ENVASE'!G344/1000</f>
        <v>71.031999999999996</v>
      </c>
      <c r="E100" s="6">
        <f>+'[1]4.EXPORTACIONES POR ENVASE'!G356/1000</f>
        <v>73.641000000000005</v>
      </c>
      <c r="F100" s="6">
        <f>+'[1]4.EXPORTACIONES POR ENVASE'!G368/1000</f>
        <v>61.734999999999999</v>
      </c>
      <c r="G100" s="109">
        <f>+'[1]4.EXPORTACIONES POR ENVASE'!G380/1000</f>
        <v>76.152000000000001</v>
      </c>
      <c r="H100" s="108">
        <f>+'[1]4.EXPORTACIONES POR ENVASE'!G392/1000</f>
        <v>76.903000000000006</v>
      </c>
      <c r="I100" s="95">
        <f t="shared" si="189"/>
        <v>9.8618552368947565E-3</v>
      </c>
      <c r="J100" s="2"/>
      <c r="K100" s="93" t="s">
        <v>2</v>
      </c>
      <c r="L100" s="108">
        <f>+SUM('[1]4.EXPORTACIONES POR ENVASE'!G309:G320)/1000</f>
        <v>810.56780999999989</v>
      </c>
      <c r="M100" s="6">
        <f>+SUM(C96:C100)+SUM(B101:B107)</f>
        <v>808.26859999999999</v>
      </c>
      <c r="N100" s="6">
        <f t="shared" ref="N100" si="209">+SUM(D96:D100)+SUM(C101:C107)</f>
        <v>813.50699999999995</v>
      </c>
      <c r="O100" s="6">
        <f t="shared" ref="O100" si="210">+SUM(E96:E100)+SUM(D101:D107)</f>
        <v>833.89599999999996</v>
      </c>
      <c r="P100" s="6">
        <f t="shared" ref="P100" si="211">+SUM(F96:F100)+SUM(E101:E107)</f>
        <v>780.74</v>
      </c>
      <c r="Q100" s="109">
        <f t="shared" ref="Q100" si="212">+SUM(G96:G100)+SUM(F101:F107)</f>
        <v>831.59300000000007</v>
      </c>
      <c r="R100" s="94">
        <f>+SUM(H96:H100)+SUM(G101:G107)</f>
        <v>883.38699999999994</v>
      </c>
      <c r="S100" s="121">
        <f t="shared" si="195"/>
        <v>6.2282871548942742E-2</v>
      </c>
      <c r="T100" s="117">
        <f t="shared" si="196"/>
        <v>1.7932684638289453E-2</v>
      </c>
    </row>
    <row r="101" spans="1:20">
      <c r="A101" s="93" t="s">
        <v>3</v>
      </c>
      <c r="B101" s="108">
        <f>+'[1]4.EXPORTACIONES POR ENVASE'!G321/1000</f>
        <v>61.311989999999994</v>
      </c>
      <c r="C101" s="6">
        <f>+'[1]4.EXPORTACIONES POR ENVASE'!G333/1000</f>
        <v>71.177999999999997</v>
      </c>
      <c r="D101" s="6">
        <f>+'[1]4.EXPORTACIONES POR ENVASE'!G345/1000</f>
        <v>62.93</v>
      </c>
      <c r="E101" s="6">
        <f>+'[1]4.EXPORTACIONES POR ENVASE'!G357/1000</f>
        <v>59.512999999999998</v>
      </c>
      <c r="F101" s="6">
        <f>+'[1]4.EXPORTACIONES POR ENVASE'!G369/1000</f>
        <v>59.164999999999999</v>
      </c>
      <c r="G101" s="109">
        <f>+'[1]4.EXPORTACIONES POR ENVASE'!G381/1000</f>
        <v>85.597999999999999</v>
      </c>
      <c r="H101" s="108">
        <f>+'[1]4.EXPORTACIONES POR ENVASE'!G393/1000</f>
        <v>84.863</v>
      </c>
      <c r="I101" s="95">
        <f t="shared" si="189"/>
        <v>-8.5866492207762324E-3</v>
      </c>
      <c r="J101" s="2"/>
      <c r="K101" s="93" t="s">
        <v>3</v>
      </c>
      <c r="L101" s="108">
        <f>+SUM('[1]4.EXPORTACIONES POR ENVASE'!G310:G321)/1000</f>
        <v>793.12189999999998</v>
      </c>
      <c r="M101" s="6">
        <f>+SUM(C96:C101)+SUM(B102:B107)</f>
        <v>818.13461000000007</v>
      </c>
      <c r="N101" s="6">
        <f t="shared" ref="N101" si="213">+SUM(D96:D101)+SUM(C102:C107)</f>
        <v>805.25900000000001</v>
      </c>
      <c r="O101" s="6">
        <f t="shared" ref="O101" si="214">+SUM(E96:E101)+SUM(D102:D107)</f>
        <v>830.47900000000004</v>
      </c>
      <c r="P101" s="6">
        <f t="shared" ref="P101" si="215">+SUM(F96:F101)+SUM(E102:E107)</f>
        <v>780.39200000000005</v>
      </c>
      <c r="Q101" s="109">
        <f t="shared" ref="Q101:R101" si="216">+SUM(G96:G101)+SUM(F102:F107)</f>
        <v>858.02600000000007</v>
      </c>
      <c r="R101" s="94">
        <f t="shared" si="216"/>
        <v>882.65200000000004</v>
      </c>
      <c r="S101" s="121">
        <f t="shared" si="195"/>
        <v>2.8700761981571565E-2</v>
      </c>
      <c r="T101" s="117">
        <f t="shared" si="196"/>
        <v>1.5296639838712656E-2</v>
      </c>
    </row>
    <row r="102" spans="1:20">
      <c r="A102" s="93" t="s">
        <v>4</v>
      </c>
      <c r="B102" s="108">
        <f>+'[1]4.EXPORTACIONES POR ENVASE'!G322/1000</f>
        <v>61.343000000000004</v>
      </c>
      <c r="C102" s="6">
        <f>+'[1]4.EXPORTACIONES POR ENVASE'!G334/1000</f>
        <v>68.590999999999994</v>
      </c>
      <c r="D102" s="6">
        <f>+'[1]4.EXPORTACIONES POR ENVASE'!G346/1000</f>
        <v>78.218999999999994</v>
      </c>
      <c r="E102" s="6">
        <f>+'[1]4.EXPORTACIONES POR ENVASE'!G358/1000</f>
        <v>71.19</v>
      </c>
      <c r="F102" s="6">
        <f>+'[1]4.EXPORTACIONES POR ENVASE'!G370/1000</f>
        <v>77.361999999999995</v>
      </c>
      <c r="G102" s="109">
        <f>+'[1]4.EXPORTACIONES POR ENVASE'!G382/1000</f>
        <v>80.572999999999993</v>
      </c>
      <c r="H102" s="108">
        <f>+'[1]4.EXPORTACIONES POR ENVASE'!G394/1000</f>
        <v>64.741</v>
      </c>
      <c r="I102" s="95">
        <f t="shared" ref="I102" si="217">+H102/G102-1</f>
        <v>-0.19649262159780567</v>
      </c>
      <c r="J102" s="2"/>
      <c r="K102" s="93" t="s">
        <v>4</v>
      </c>
      <c r="L102" s="108">
        <f>+SUM('[1]4.EXPORTACIONES POR ENVASE'!G311:G322)/1000</f>
        <v>786.61150999999984</v>
      </c>
      <c r="M102" s="6">
        <f>+SUM(C96:C102)+SUM(B103:B107)</f>
        <v>825.38261</v>
      </c>
      <c r="N102" s="6">
        <f t="shared" ref="N102:O102" si="218">+SUM(D96:D102)+SUM(C103:C107)</f>
        <v>814.88699999999994</v>
      </c>
      <c r="O102" s="6">
        <f t="shared" si="218"/>
        <v>823.44999999999993</v>
      </c>
      <c r="P102" s="6">
        <f>+SUM(F96:F102)+SUM(E103:E107)</f>
        <v>786.56400000000008</v>
      </c>
      <c r="Q102" s="109">
        <f>+SUM(G96:G102)+SUM(F103:F107)</f>
        <v>861.23700000000008</v>
      </c>
      <c r="R102" s="94">
        <f>+SUM(H96:H102)+SUM(G103:G107)</f>
        <v>866.82</v>
      </c>
      <c r="S102" s="121">
        <f t="shared" si="195"/>
        <v>6.4825361660030278E-3</v>
      </c>
      <c r="T102" s="117">
        <f t="shared" si="196"/>
        <v>9.84500516990372E-3</v>
      </c>
    </row>
    <row r="103" spans="1:20">
      <c r="A103" s="93" t="s">
        <v>5</v>
      </c>
      <c r="B103" s="108">
        <f>+'[1]4.EXPORTACIONES POR ENVASE'!G323/1000</f>
        <v>90.987259999999992</v>
      </c>
      <c r="C103" s="6">
        <f>+'[1]4.EXPORTACIONES POR ENVASE'!G335/1000</f>
        <v>85.694000000000003</v>
      </c>
      <c r="D103" s="6">
        <f>+'[1]4.EXPORTACIONES POR ENVASE'!G347/1000</f>
        <v>90.25</v>
      </c>
      <c r="E103" s="6">
        <f>+'[1]4.EXPORTACIONES POR ENVASE'!G359/1000</f>
        <v>84.006</v>
      </c>
      <c r="F103" s="6">
        <f>+'[1]4.EXPORTACIONES POR ENVASE'!G371/1000</f>
        <v>71.302999999999997</v>
      </c>
      <c r="G103" s="109">
        <f>+'[1]4.EXPORTACIONES POR ENVASE'!G383/1000</f>
        <v>76.998000000000005</v>
      </c>
      <c r="H103" s="108"/>
      <c r="I103" s="95"/>
      <c r="J103" s="2"/>
      <c r="K103" s="93" t="s">
        <v>5</v>
      </c>
      <c r="L103" s="108">
        <f>+SUM('[1]4.EXPORTACIONES POR ENVASE'!G312:G323)/1000</f>
        <v>809.14553999999987</v>
      </c>
      <c r="M103" s="6">
        <f>+SUM(C96:C103)+SUM(B104:B107)</f>
        <v>820.08934999999997</v>
      </c>
      <c r="N103" s="6">
        <f t="shared" ref="N103:O103" si="219">+SUM(D96:D103)+SUM(C104:C107)</f>
        <v>819.44299999999998</v>
      </c>
      <c r="O103" s="6">
        <f t="shared" si="219"/>
        <v>817.2059999999999</v>
      </c>
      <c r="P103" s="6">
        <f t="shared" ref="P103" si="220">+SUM(F96:F103)+SUM(E104:E107)</f>
        <v>773.8610000000001</v>
      </c>
      <c r="Q103" s="109">
        <f t="shared" ref="Q103" si="221">+SUM(G96:G103)+SUM(F104:F107)</f>
        <v>866.93200000000013</v>
      </c>
      <c r="R103" s="94"/>
      <c r="S103" s="121"/>
      <c r="T103" s="117"/>
    </row>
    <row r="104" spans="1:20">
      <c r="A104" s="93" t="s">
        <v>6</v>
      </c>
      <c r="B104" s="108">
        <f>+'[1]4.EXPORTACIONES POR ENVASE'!G324/1000</f>
        <v>75.044350000000009</v>
      </c>
      <c r="C104" s="6">
        <f>+'[1]4.EXPORTACIONES POR ENVASE'!G336/1000</f>
        <v>66.825000000000003</v>
      </c>
      <c r="D104" s="6">
        <f>+'[1]4.EXPORTACIONES POR ENVASE'!G348/1000</f>
        <v>64.680999999999997</v>
      </c>
      <c r="E104" s="6">
        <f>+'[1]4.EXPORTACIONES POR ENVASE'!G360/1000</f>
        <v>60.494</v>
      </c>
      <c r="F104" s="6">
        <f>+'[1]4.EXPORTACIONES POR ENVASE'!G372/1000</f>
        <v>73.295000000000002</v>
      </c>
      <c r="G104" s="109">
        <f>+'[1]4.EXPORTACIONES POR ENVASE'!G384/1000</f>
        <v>84.188000000000002</v>
      </c>
      <c r="H104" s="108"/>
      <c r="I104" s="95"/>
      <c r="J104" s="2"/>
      <c r="K104" s="93" t="s">
        <v>6</v>
      </c>
      <c r="L104" s="108">
        <f>+SUM('[1]4.EXPORTACIONES POR ENVASE'!G313:G324)/1000</f>
        <v>809.13806</v>
      </c>
      <c r="M104" s="6">
        <f>+SUM(C96:C104)+SUM(B105:B107)</f>
        <v>811.87</v>
      </c>
      <c r="N104" s="6">
        <f t="shared" ref="N104:O104" si="222">+SUM(D96:D104)+SUM(C105:C107)</f>
        <v>817.29899999999998</v>
      </c>
      <c r="O104" s="6">
        <f t="shared" si="222"/>
        <v>813.01900000000001</v>
      </c>
      <c r="P104" s="6">
        <f>+SUM(F96:F104)+SUM(E105:E107)</f>
        <v>786.66200000000003</v>
      </c>
      <c r="Q104" s="109">
        <f>+SUM(G96:G104)+SUM(F105:F107)</f>
        <v>877.82500000000005</v>
      </c>
      <c r="R104" s="94"/>
      <c r="S104" s="121"/>
      <c r="T104" s="117"/>
    </row>
    <row r="105" spans="1:20">
      <c r="A105" s="93" t="s">
        <v>7</v>
      </c>
      <c r="B105" s="108">
        <f>+'[1]4.EXPORTACIONES POR ENVASE'!G325/1000</f>
        <v>74.992000000000004</v>
      </c>
      <c r="C105" s="6">
        <f>+'[1]4.EXPORTACIONES POR ENVASE'!G337/1000</f>
        <v>77.113</v>
      </c>
      <c r="D105" s="6">
        <f>+'[1]4.EXPORTACIONES POR ENVASE'!G349/1000</f>
        <v>78.975999999999999</v>
      </c>
      <c r="E105" s="6">
        <f>+'[1]4.EXPORTACIONES POR ENVASE'!G361/1000</f>
        <v>70.822000000000003</v>
      </c>
      <c r="F105" s="6">
        <f>+'[1]4.EXPORTACIONES POR ENVASE'!G373/1000</f>
        <v>73.709000000000003</v>
      </c>
      <c r="G105" s="109">
        <f>+'[1]4.EXPORTACIONES POR ENVASE'!G385/1000</f>
        <v>73.486999999999995</v>
      </c>
      <c r="H105" s="108"/>
      <c r="I105" s="95"/>
      <c r="J105" s="2"/>
      <c r="K105" s="93" t="s">
        <v>7</v>
      </c>
      <c r="L105" s="108">
        <f>+SUM('[1]4.EXPORTACIONES POR ENVASE'!G314:G325)/1000</f>
        <v>810.83324999999991</v>
      </c>
      <c r="M105" s="6">
        <f>+SUM(C96:C105)+SUM(B106:B107)</f>
        <v>813.99099999999999</v>
      </c>
      <c r="N105" s="6">
        <f t="shared" ref="N105:O105" si="223">+SUM(D96:D105)+SUM(C106:C107)</f>
        <v>819.16200000000003</v>
      </c>
      <c r="O105" s="6">
        <f t="shared" si="223"/>
        <v>804.86500000000001</v>
      </c>
      <c r="P105" s="6">
        <f>+SUM(F96:F105)+SUM(E106:E107)</f>
        <v>789.54900000000009</v>
      </c>
      <c r="Q105" s="109">
        <f>+SUM(G96:G105)+SUM(F106:F107)</f>
        <v>877.60300000000007</v>
      </c>
      <c r="R105" s="109"/>
      <c r="S105" s="121"/>
      <c r="T105" s="117"/>
    </row>
    <row r="106" spans="1:20">
      <c r="A106" s="93" t="s">
        <v>8</v>
      </c>
      <c r="B106" s="108">
        <f>+'[1]4.EXPORTACIONES POR ENVASE'!G326/1000</f>
        <v>64.242999999999995</v>
      </c>
      <c r="C106" s="6">
        <f>+'[1]4.EXPORTACIONES POR ENVASE'!G338/1000</f>
        <v>64.805000000000007</v>
      </c>
      <c r="D106" s="6">
        <f>+'[1]4.EXPORTACIONES POR ENVASE'!G350/1000</f>
        <v>68.593999999999994</v>
      </c>
      <c r="E106" s="6">
        <f>+'[1]4.EXPORTACIONES POR ENVASE'!G362/1000</f>
        <v>62.723999999999997</v>
      </c>
      <c r="F106" s="6">
        <f>+'[1]4.EXPORTACIONES POR ENVASE'!G374/1000</f>
        <v>67.298000000000002</v>
      </c>
      <c r="G106" s="109">
        <f>+'[1]4.EXPORTACIONES POR ENVASE'!G386/1000</f>
        <v>78.622</v>
      </c>
      <c r="H106" s="108"/>
      <c r="I106" s="95"/>
      <c r="J106" s="2"/>
      <c r="K106" s="93" t="s">
        <v>8</v>
      </c>
      <c r="L106" s="108">
        <f>+SUM('[1]4.EXPORTACIONES POR ENVASE'!G315:G326)/1000</f>
        <v>816.99466999999993</v>
      </c>
      <c r="M106" s="6">
        <f>+SUM(C96:C106)+SUM(B107)</f>
        <v>814.553</v>
      </c>
      <c r="N106" s="6">
        <f t="shared" ref="N106:O106" si="224">+SUM(D96:D106)+SUM(C107)</f>
        <v>822.95099999999991</v>
      </c>
      <c r="O106" s="6">
        <f t="shared" si="224"/>
        <v>798.995</v>
      </c>
      <c r="P106" s="6">
        <f>+SUM(F96:F106)+SUM(E107)</f>
        <v>794.12300000000005</v>
      </c>
      <c r="Q106" s="109">
        <f>+SUM(G96:G106)+SUM(F107)</f>
        <v>888.92700000000002</v>
      </c>
      <c r="R106" s="94"/>
      <c r="S106" s="121"/>
      <c r="T106" s="117"/>
    </row>
    <row r="107" spans="1:20">
      <c r="A107" s="93" t="s">
        <v>9</v>
      </c>
      <c r="B107" s="108">
        <f>+'[1]4.EXPORTACIONES POR ENVASE'!G327/1000</f>
        <v>71.227000000000004</v>
      </c>
      <c r="C107" s="6">
        <f>+'[1]4.EXPORTACIONES POR ENVASE'!G339/1000</f>
        <v>66.284999999999997</v>
      </c>
      <c r="D107" s="6">
        <f>+'[1]4.EXPORTACIONES POR ENVASE'!G351/1000</f>
        <v>64.462999999999994</v>
      </c>
      <c r="E107" s="6">
        <f>+'[1]4.EXPORTACIONES POR ENVASE'!G363/1000</f>
        <v>64.337000000000003</v>
      </c>
      <c r="F107" s="6">
        <f>+'[1]4.EXPORTACIONES POR ENVASE'!G375/1000</f>
        <v>61.475000000000001</v>
      </c>
      <c r="G107" s="109">
        <f>+'[1]4.EXPORTACIONES POR ENVASE'!G387/1000</f>
        <v>69.944000000000003</v>
      </c>
      <c r="H107" s="108"/>
      <c r="I107" s="95"/>
      <c r="J107" s="2"/>
      <c r="K107" s="93" t="s">
        <v>9</v>
      </c>
      <c r="L107" s="108">
        <f>+SUM('[1]4.EXPORTACIONES POR ENVASE'!G316:G327)/1000</f>
        <v>826.84688999999992</v>
      </c>
      <c r="M107" s="6">
        <f>+SUM(C96:C107)</f>
        <v>809.61099999999999</v>
      </c>
      <c r="N107" s="6">
        <f t="shared" ref="N107:O107" si="225">+SUM(D96:D107)</f>
        <v>821.12899999999991</v>
      </c>
      <c r="O107" s="6">
        <f t="shared" si="225"/>
        <v>798.86900000000003</v>
      </c>
      <c r="P107" s="6">
        <f>+SUM(F96:F107)</f>
        <v>791.26100000000008</v>
      </c>
      <c r="Q107" s="109">
        <f>+SUM(G96:G107)</f>
        <v>897.39599999999996</v>
      </c>
      <c r="R107" s="94"/>
      <c r="S107" s="121"/>
      <c r="T107" s="117"/>
    </row>
    <row r="108" spans="1:20" ht="28">
      <c r="A108" s="96" t="s">
        <v>13</v>
      </c>
      <c r="B108" s="110">
        <f>SUM(B96:B107)</f>
        <v>826.84688999999992</v>
      </c>
      <c r="C108" s="87">
        <f t="shared" ref="C108:G108" si="226">SUM(C96:C107)</f>
        <v>809.61099999999999</v>
      </c>
      <c r="D108" s="87">
        <f t="shared" si="226"/>
        <v>821.12899999999991</v>
      </c>
      <c r="E108" s="87">
        <f t="shared" si="226"/>
        <v>798.86900000000003</v>
      </c>
      <c r="F108" s="87">
        <f t="shared" si="226"/>
        <v>791.26100000000008</v>
      </c>
      <c r="G108" s="111">
        <f t="shared" si="226"/>
        <v>897.39599999999996</v>
      </c>
      <c r="H108" s="110"/>
      <c r="I108" s="98"/>
      <c r="J108" s="3"/>
      <c r="K108" s="96" t="s">
        <v>14</v>
      </c>
      <c r="L108" s="110">
        <f>+AVERAGE(L96:L107)</f>
        <v>807.5645558333332</v>
      </c>
      <c r="M108" s="87">
        <f>+AVERAGE(M96:M107)</f>
        <v>817.66995500000019</v>
      </c>
      <c r="N108" s="87">
        <f t="shared" ref="N108:R108" si="227">+AVERAGE(N96:N107)</f>
        <v>814.51266666666652</v>
      </c>
      <c r="O108" s="87">
        <f t="shared" si="227"/>
        <v>819.51916666666682</v>
      </c>
      <c r="P108" s="87">
        <f t="shared" si="227"/>
        <v>789.03566666666677</v>
      </c>
      <c r="Q108" s="111">
        <f t="shared" si="227"/>
        <v>847.34725000000014</v>
      </c>
      <c r="R108" s="97">
        <f t="shared" si="227"/>
        <v>882.62057142857134</v>
      </c>
      <c r="S108" s="123">
        <f>+R108/Q108-1</f>
        <v>4.162794111690471E-2</v>
      </c>
      <c r="T108" s="188">
        <f>+POWER(R108/M108,0.2)-1</f>
        <v>1.5404774316238212E-2</v>
      </c>
    </row>
    <row r="109" spans="1:20" ht="29" thickBot="1">
      <c r="A109" s="102" t="s">
        <v>12</v>
      </c>
      <c r="B109" s="114"/>
      <c r="C109" s="89">
        <f>+C108/B108-1</f>
        <v>-2.0845322403038713E-2</v>
      </c>
      <c r="D109" s="89">
        <f t="shared" ref="D109" si="228">+D108/C108-1</f>
        <v>1.4226585360129551E-2</v>
      </c>
      <c r="E109" s="89">
        <f t="shared" ref="E109" si="229">+E108/D108-1</f>
        <v>-2.7109016975408129E-2</v>
      </c>
      <c r="F109" s="89">
        <f t="shared" ref="F109:G109" si="230">+F108/E108-1</f>
        <v>-9.5234637969429103E-3</v>
      </c>
      <c r="G109" s="115">
        <f t="shared" si="230"/>
        <v>0.13413399624144229</v>
      </c>
      <c r="H109" s="216"/>
      <c r="I109" s="105"/>
      <c r="J109" s="2"/>
      <c r="K109" s="102" t="s">
        <v>12</v>
      </c>
      <c r="L109" s="114"/>
      <c r="M109" s="89">
        <f>+M108/L108-1</f>
        <v>1.2513425822953783E-2</v>
      </c>
      <c r="N109" s="89">
        <f t="shared" ref="N109" si="231">+N108/M108-1</f>
        <v>-3.8613236477959001E-3</v>
      </c>
      <c r="O109" s="89">
        <f t="shared" ref="O109" si="232">+O108/N108-1</f>
        <v>6.1466201876134718E-3</v>
      </c>
      <c r="P109" s="89">
        <f t="shared" ref="P109" si="233">+P108/O108-1</f>
        <v>-3.7196811544981223E-2</v>
      </c>
      <c r="Q109" s="115">
        <f t="shared" ref="Q109:R109" si="234">+Q108/P108-1</f>
        <v>7.3902341550255324E-2</v>
      </c>
      <c r="R109" s="104">
        <f t="shared" si="234"/>
        <v>4.162794111690471E-2</v>
      </c>
      <c r="S109" s="103"/>
      <c r="T109" s="119"/>
    </row>
    <row r="110" spans="1:20" ht="15" thickBot="1"/>
    <row r="111" spans="1:20" ht="15" thickBot="1">
      <c r="A111" s="288" t="s">
        <v>45</v>
      </c>
      <c r="B111" s="289"/>
      <c r="C111" s="289"/>
      <c r="D111" s="289"/>
      <c r="E111" s="289"/>
      <c r="F111" s="289"/>
      <c r="G111" s="289"/>
      <c r="H111" s="289"/>
      <c r="I111" s="290"/>
      <c r="J111" s="2"/>
      <c r="K111" s="288" t="s">
        <v>46</v>
      </c>
      <c r="L111" s="289"/>
      <c r="M111" s="289"/>
      <c r="N111" s="289"/>
      <c r="O111" s="289"/>
      <c r="P111" s="289"/>
      <c r="Q111" s="289"/>
      <c r="R111" s="289"/>
      <c r="S111" s="289"/>
      <c r="T111" s="290"/>
    </row>
    <row r="112" spans="1:20" ht="42">
      <c r="A112" s="136"/>
      <c r="B112" s="137">
        <v>2016</v>
      </c>
      <c r="C112" s="137">
        <f>+B112+1</f>
        <v>2017</v>
      </c>
      <c r="D112" s="137">
        <f t="shared" ref="D112" si="235">+C112+1</f>
        <v>2018</v>
      </c>
      <c r="E112" s="137">
        <f t="shared" ref="E112" si="236">+D112+1</f>
        <v>2019</v>
      </c>
      <c r="F112" s="137">
        <f t="shared" ref="F112" si="237">+E112+1</f>
        <v>2020</v>
      </c>
      <c r="G112" s="138">
        <f t="shared" ref="G112:H112" si="238">+F112+1</f>
        <v>2021</v>
      </c>
      <c r="H112" s="138">
        <f t="shared" si="238"/>
        <v>2022</v>
      </c>
      <c r="I112" s="140" t="s">
        <v>16</v>
      </c>
      <c r="J112" s="2"/>
      <c r="K112" s="136"/>
      <c r="L112" s="137">
        <v>2016</v>
      </c>
      <c r="M112" s="137">
        <f>+L112+1</f>
        <v>2017</v>
      </c>
      <c r="N112" s="137">
        <f t="shared" ref="N112" si="239">+M112+1</f>
        <v>2018</v>
      </c>
      <c r="O112" s="137">
        <f t="shared" ref="O112" si="240">+N112+1</f>
        <v>2019</v>
      </c>
      <c r="P112" s="137">
        <f t="shared" ref="P112" si="241">+O112+1</f>
        <v>2020</v>
      </c>
      <c r="Q112" s="138">
        <f t="shared" ref="Q112" si="242">+P112+1</f>
        <v>2021</v>
      </c>
      <c r="R112" s="139">
        <v>2022</v>
      </c>
      <c r="S112" s="158" t="s">
        <v>16</v>
      </c>
      <c r="T112" s="140" t="s">
        <v>21</v>
      </c>
    </row>
    <row r="113" spans="1:20">
      <c r="A113" s="141" t="s">
        <v>10</v>
      </c>
      <c r="B113" s="172">
        <f>+B60/B7</f>
        <v>3.7502046817566259</v>
      </c>
      <c r="C113" s="172">
        <f t="shared" ref="C113:G113" si="243">+C60/C7</f>
        <v>3.718357346146234</v>
      </c>
      <c r="D113" s="172">
        <f t="shared" si="243"/>
        <v>3.9478346529048953</v>
      </c>
      <c r="E113" s="172">
        <f t="shared" si="243"/>
        <v>3.9160428488544867</v>
      </c>
      <c r="F113" s="172">
        <f t="shared" si="243"/>
        <v>3.7372375128860522</v>
      </c>
      <c r="G113" s="195">
        <f t="shared" si="243"/>
        <v>3.6436984971671289</v>
      </c>
      <c r="H113" s="195">
        <f t="shared" ref="H113:H119" si="244">+H60/H7</f>
        <v>3.6543451103494666</v>
      </c>
      <c r="I113" s="134">
        <f t="shared" ref="I113:I118" si="245">+H113/G113-1</f>
        <v>2.9219248493297378E-3</v>
      </c>
      <c r="J113" s="2"/>
      <c r="K113" s="141" t="s">
        <v>10</v>
      </c>
      <c r="L113" s="172">
        <f>+L60/L7</f>
        <v>3.8254172980002159</v>
      </c>
      <c r="M113" s="172">
        <f t="shared" ref="M113:R113" si="246">+M60/M7</f>
        <v>3.7223228546626719</v>
      </c>
      <c r="N113" s="172">
        <f t="shared" si="246"/>
        <v>3.9972669853612439</v>
      </c>
      <c r="O113" s="172">
        <f t="shared" si="246"/>
        <v>4.0401049777839075</v>
      </c>
      <c r="P113" s="172">
        <f t="shared" si="246"/>
        <v>3.8107309182898312</v>
      </c>
      <c r="Q113" s="195">
        <f t="shared" si="246"/>
        <v>3.492512006243544</v>
      </c>
      <c r="R113" s="196">
        <f t="shared" si="246"/>
        <v>3.734930707365745</v>
      </c>
      <c r="S113" s="159">
        <f t="shared" ref="S113:S118" si="247">+R113/Q113-1</f>
        <v>6.9410985757194288E-2</v>
      </c>
      <c r="T113" s="134">
        <f t="shared" ref="T113:T118" si="248">+POWER(R113/M113,0.2)-1</f>
        <v>6.76502616253849E-4</v>
      </c>
    </row>
    <row r="114" spans="1:20">
      <c r="A114" s="141" t="s">
        <v>11</v>
      </c>
      <c r="B114" s="172">
        <f t="shared" ref="B114:G114" si="249">+B61/B8</f>
        <v>3.7221066632706488</v>
      </c>
      <c r="C114" s="172">
        <f t="shared" si="249"/>
        <v>3.9660241751061744</v>
      </c>
      <c r="D114" s="172">
        <f t="shared" si="249"/>
        <v>4.0949099400689128</v>
      </c>
      <c r="E114" s="172">
        <f t="shared" si="249"/>
        <v>4.0386253041362536</v>
      </c>
      <c r="F114" s="172">
        <f t="shared" si="249"/>
        <v>3.7810899500107342</v>
      </c>
      <c r="G114" s="195">
        <f t="shared" si="249"/>
        <v>3.6736988546490581</v>
      </c>
      <c r="H114" s="195">
        <f t="shared" si="244"/>
        <v>3.8493030381067466</v>
      </c>
      <c r="I114" s="134">
        <f t="shared" si="245"/>
        <v>4.7800375154719577E-2</v>
      </c>
      <c r="J114" s="2"/>
      <c r="K114" s="141" t="s">
        <v>11</v>
      </c>
      <c r="L114" s="172">
        <f t="shared" ref="L114:R119" si="250">+L61/L8</f>
        <v>3.8230652946104944</v>
      </c>
      <c r="M114" s="172">
        <f t="shared" si="250"/>
        <v>3.7353889633187571</v>
      </c>
      <c r="N114" s="172">
        <f t="shared" si="250"/>
        <v>4.0052822627860687</v>
      </c>
      <c r="O114" s="172">
        <f t="shared" si="250"/>
        <v>4.0364302485133301</v>
      </c>
      <c r="P114" s="172">
        <f t="shared" si="250"/>
        <v>3.7930418000110815</v>
      </c>
      <c r="Q114" s="195">
        <f t="shared" si="250"/>
        <v>3.48805706922106</v>
      </c>
      <c r="R114" s="196">
        <f t="shared" si="250"/>
        <v>3.7473150385403367</v>
      </c>
      <c r="S114" s="159">
        <f t="shared" si="247"/>
        <v>7.432733013659476E-2</v>
      </c>
      <c r="T114" s="134">
        <f t="shared" si="248"/>
        <v>6.3773137263667401E-4</v>
      </c>
    </row>
    <row r="115" spans="1:20">
      <c r="A115" s="141" t="s">
        <v>0</v>
      </c>
      <c r="B115" s="172">
        <f t="shared" ref="B115:G115" si="251">+B62/B9</f>
        <v>3.5626695545637523</v>
      </c>
      <c r="C115" s="172">
        <f t="shared" si="251"/>
        <v>4.0012602779953017</v>
      </c>
      <c r="D115" s="172">
        <f t="shared" si="251"/>
        <v>4.1454446057024592</v>
      </c>
      <c r="E115" s="172">
        <f t="shared" si="251"/>
        <v>3.7511183724277428</v>
      </c>
      <c r="F115" s="172">
        <f t="shared" si="251"/>
        <v>3.6767908067937571</v>
      </c>
      <c r="G115" s="195">
        <f t="shared" si="251"/>
        <v>3.5714508304854107</v>
      </c>
      <c r="H115" s="195">
        <f t="shared" si="244"/>
        <v>3.7686506307329779</v>
      </c>
      <c r="I115" s="134">
        <f t="shared" si="245"/>
        <v>5.521559993610925E-2</v>
      </c>
      <c r="J115" s="2"/>
      <c r="K115" s="141" t="s">
        <v>0</v>
      </c>
      <c r="L115" s="172">
        <f t="shared" ref="L115:Q115" si="252">+L62/L9</f>
        <v>3.7965118648922256</v>
      </c>
      <c r="M115" s="172">
        <f t="shared" si="252"/>
        <v>3.772202918218269</v>
      </c>
      <c r="N115" s="172">
        <f t="shared" si="252"/>
        <v>4.0168915773318501</v>
      </c>
      <c r="O115" s="172">
        <f t="shared" si="252"/>
        <v>4.0041146178500808</v>
      </c>
      <c r="P115" s="172">
        <f t="shared" si="252"/>
        <v>3.7877375610833792</v>
      </c>
      <c r="Q115" s="195">
        <f t="shared" si="252"/>
        <v>3.4828995926123603</v>
      </c>
      <c r="R115" s="196">
        <f t="shared" si="250"/>
        <v>3.7647297141675824</v>
      </c>
      <c r="S115" s="80">
        <f t="shared" si="247"/>
        <v>8.091824471570086E-2</v>
      </c>
      <c r="T115" s="7">
        <f t="shared" si="248"/>
        <v>-3.9653928494864932E-4</v>
      </c>
    </row>
    <row r="116" spans="1:20">
      <c r="A116" s="141" t="s">
        <v>1</v>
      </c>
      <c r="B116" s="172">
        <f t="shared" ref="B116:G116" si="253">+B63/B10</f>
        <v>3.7899403435698136</v>
      </c>
      <c r="C116" s="172">
        <f t="shared" si="253"/>
        <v>3.8450675684233193</v>
      </c>
      <c r="D116" s="172">
        <f t="shared" si="253"/>
        <v>4.0358155582561563</v>
      </c>
      <c r="E116" s="172">
        <f t="shared" si="253"/>
        <v>3.8240884638374175</v>
      </c>
      <c r="F116" s="172">
        <f t="shared" si="253"/>
        <v>3.4400997163048568</v>
      </c>
      <c r="G116" s="195">
        <f t="shared" si="253"/>
        <v>3.6934676213350253</v>
      </c>
      <c r="H116" s="195">
        <f t="shared" si="244"/>
        <v>3.9254962054874487</v>
      </c>
      <c r="I116" s="134">
        <f t="shared" si="245"/>
        <v>6.2821339711259139E-2</v>
      </c>
      <c r="J116" s="2"/>
      <c r="K116" s="141" t="s">
        <v>1</v>
      </c>
      <c r="L116" s="172">
        <f t="shared" ref="L116:Q116" si="254">+L63/L10</f>
        <v>3.7942516883860318</v>
      </c>
      <c r="M116" s="172">
        <f t="shared" si="254"/>
        <v>3.7762973309335366</v>
      </c>
      <c r="N116" s="172">
        <f t="shared" si="254"/>
        <v>4.0326233298506153</v>
      </c>
      <c r="O116" s="172">
        <f t="shared" si="254"/>
        <v>3.9859146497725089</v>
      </c>
      <c r="P116" s="172">
        <f t="shared" si="254"/>
        <v>3.7523030014761187</v>
      </c>
      <c r="Q116" s="195">
        <f t="shared" si="254"/>
        <v>3.5042576399419394</v>
      </c>
      <c r="R116" s="196">
        <f t="shared" si="250"/>
        <v>3.7828766075243139</v>
      </c>
      <c r="S116" s="80">
        <f t="shared" si="247"/>
        <v>7.9508699476500411E-2</v>
      </c>
      <c r="T116" s="7">
        <f t="shared" si="248"/>
        <v>3.4820861220663524E-4</v>
      </c>
    </row>
    <row r="117" spans="1:20">
      <c r="A117" s="141" t="s">
        <v>2</v>
      </c>
      <c r="B117" s="172">
        <f t="shared" ref="B117:G117" si="255">+B64/B11</f>
        <v>3.6354316834855034</v>
      </c>
      <c r="C117" s="172">
        <f t="shared" si="255"/>
        <v>4.0481946739236081</v>
      </c>
      <c r="D117" s="172">
        <f t="shared" si="255"/>
        <v>4.2074676739793695</v>
      </c>
      <c r="E117" s="172">
        <f t="shared" si="255"/>
        <v>3.8332715328547953</v>
      </c>
      <c r="F117" s="172">
        <f t="shared" si="255"/>
        <v>3.0865357722212901</v>
      </c>
      <c r="G117" s="195">
        <f t="shared" si="255"/>
        <v>3.5890342850493493</v>
      </c>
      <c r="H117" s="195">
        <f t="shared" si="244"/>
        <v>4.0288001779161569</v>
      </c>
      <c r="I117" s="134">
        <f t="shared" si="245"/>
        <v>0.12253042404713632</v>
      </c>
      <c r="J117" s="2"/>
      <c r="K117" s="141" t="s">
        <v>2</v>
      </c>
      <c r="L117" s="172">
        <f t="shared" ref="L117:Q117" si="256">+L64/L11</f>
        <v>3.7832243361976867</v>
      </c>
      <c r="M117" s="172">
        <f t="shared" si="256"/>
        <v>3.8120616535048994</v>
      </c>
      <c r="N117" s="172">
        <f t="shared" si="256"/>
        <v>4.0459075111428691</v>
      </c>
      <c r="O117" s="172">
        <f t="shared" si="256"/>
        <v>3.9533942203684367</v>
      </c>
      <c r="P117" s="172">
        <f t="shared" si="256"/>
        <v>3.6822992561180916</v>
      </c>
      <c r="Q117" s="195">
        <f t="shared" si="256"/>
        <v>3.5473259470080061</v>
      </c>
      <c r="R117" s="196">
        <f t="shared" si="250"/>
        <v>3.820654755593504</v>
      </c>
      <c r="S117" s="80">
        <f t="shared" si="247"/>
        <v>7.7052070395740468E-2</v>
      </c>
      <c r="T117" s="7">
        <f t="shared" si="248"/>
        <v>4.5043155889534781E-4</v>
      </c>
    </row>
    <row r="118" spans="1:20">
      <c r="A118" s="141" t="s">
        <v>3</v>
      </c>
      <c r="B118" s="172">
        <f t="shared" ref="B118:G118" si="257">+B65/B12</f>
        <v>3.6446129303939072</v>
      </c>
      <c r="C118" s="172">
        <f t="shared" si="257"/>
        <v>3.760832083747522</v>
      </c>
      <c r="D118" s="172">
        <f t="shared" si="257"/>
        <v>3.9364315994312786</v>
      </c>
      <c r="E118" s="172">
        <f t="shared" si="257"/>
        <v>3.7501942423198273</v>
      </c>
      <c r="F118" s="172">
        <f t="shared" si="257"/>
        <v>3.03154145003055</v>
      </c>
      <c r="G118" s="195">
        <f t="shared" si="257"/>
        <v>3.7407210525316574</v>
      </c>
      <c r="H118" s="195">
        <f t="shared" si="244"/>
        <v>3.7460655543722634</v>
      </c>
      <c r="I118" s="134">
        <f t="shared" si="245"/>
        <v>1.4287357345152962E-3</v>
      </c>
      <c r="J118" s="2"/>
      <c r="K118" s="141" t="s">
        <v>3</v>
      </c>
      <c r="L118" s="172">
        <f t="shared" ref="L118:Q118" si="258">+L65/L12</f>
        <v>3.768271090426845</v>
      </c>
      <c r="M118" s="172">
        <f t="shared" si="258"/>
        <v>3.8206496157218197</v>
      </c>
      <c r="N118" s="172">
        <f t="shared" si="258"/>
        <v>4.0641634968247962</v>
      </c>
      <c r="O118" s="172">
        <f t="shared" si="258"/>
        <v>3.9390931188918308</v>
      </c>
      <c r="P118" s="172">
        <f t="shared" si="258"/>
        <v>3.6187494475742112</v>
      </c>
      <c r="Q118" s="195">
        <f t="shared" si="258"/>
        <v>3.6080876795162506</v>
      </c>
      <c r="R118" s="196">
        <f t="shared" si="250"/>
        <v>3.8211602686709898</v>
      </c>
      <c r="S118" s="80">
        <f t="shared" si="247"/>
        <v>5.9054160563888125E-2</v>
      </c>
      <c r="T118" s="7">
        <f t="shared" si="248"/>
        <v>2.6729781684942111E-5</v>
      </c>
    </row>
    <row r="119" spans="1:20">
      <c r="A119" s="141" t="s">
        <v>4</v>
      </c>
      <c r="B119" s="172">
        <f t="shared" ref="B119:G119" si="259">+B66/B13</f>
        <v>3.6979506922993979</v>
      </c>
      <c r="C119" s="172">
        <f t="shared" si="259"/>
        <v>3.930720813157405</v>
      </c>
      <c r="D119" s="172">
        <f t="shared" si="259"/>
        <v>3.9144111426801396</v>
      </c>
      <c r="E119" s="172">
        <f t="shared" si="259"/>
        <v>4.048420048199846</v>
      </c>
      <c r="F119" s="172">
        <f t="shared" si="259"/>
        <v>3.6137151795177864</v>
      </c>
      <c r="G119" s="195">
        <f t="shared" si="259"/>
        <v>3.9784753363228704</v>
      </c>
      <c r="H119" s="195">
        <f t="shared" si="244"/>
        <v>3.7212158428001225</v>
      </c>
      <c r="I119" s="134">
        <f t="shared" ref="I119" si="260">+H119/G119-1</f>
        <v>-6.4662834823684401E-2</v>
      </c>
      <c r="J119" s="2"/>
      <c r="K119" s="141" t="s">
        <v>4</v>
      </c>
      <c r="L119" s="172">
        <f t="shared" ref="L119:Q119" si="261">+L66/L13</f>
        <v>3.7529840621665733</v>
      </c>
      <c r="M119" s="172">
        <f t="shared" si="261"/>
        <v>3.839319416387863</v>
      </c>
      <c r="N119" s="172">
        <f t="shared" si="261"/>
        <v>4.061087484489506</v>
      </c>
      <c r="O119" s="172">
        <f t="shared" si="261"/>
        <v>3.950943443936493</v>
      </c>
      <c r="P119" s="172">
        <f t="shared" si="261"/>
        <v>3.5825128960980752</v>
      </c>
      <c r="Q119" s="195">
        <f t="shared" si="261"/>
        <v>3.6404069104063868</v>
      </c>
      <c r="R119" s="196">
        <f t="shared" si="250"/>
        <v>3.7992437422718228</v>
      </c>
      <c r="S119" s="80">
        <f t="shared" ref="S119" si="262">+R119/Q119-1</f>
        <v>4.3631614754765069E-2</v>
      </c>
      <c r="T119" s="7">
        <f t="shared" ref="T119" si="263">+POWER(R119/M119,0.2)-1</f>
        <v>-2.0964162117493856E-3</v>
      </c>
    </row>
    <row r="120" spans="1:20">
      <c r="A120" s="141" t="s">
        <v>5</v>
      </c>
      <c r="B120" s="172">
        <f t="shared" ref="B120:G122" si="264">+B67/B14</f>
        <v>3.6143732981406922</v>
      </c>
      <c r="C120" s="172">
        <f t="shared" si="264"/>
        <v>3.8901655288149812</v>
      </c>
      <c r="D120" s="172">
        <f t="shared" si="264"/>
        <v>4.1571444930718409</v>
      </c>
      <c r="E120" s="172">
        <f t="shared" si="264"/>
        <v>4.0406261589006176</v>
      </c>
      <c r="F120" s="172">
        <f t="shared" si="264"/>
        <v>3.4266028790807677</v>
      </c>
      <c r="G120" s="195">
        <f t="shared" si="264"/>
        <v>3.677622860367737</v>
      </c>
      <c r="H120" s="195"/>
      <c r="I120" s="134"/>
      <c r="J120" s="2"/>
      <c r="K120" s="141" t="s">
        <v>5</v>
      </c>
      <c r="L120" s="172">
        <f t="shared" ref="L120:Q120" si="265">+L67/L14</f>
        <v>3.7437580139987467</v>
      </c>
      <c r="M120" s="172">
        <f t="shared" si="265"/>
        <v>3.8717606329868697</v>
      </c>
      <c r="N120" s="172">
        <f t="shared" si="265"/>
        <v>4.0904676024220601</v>
      </c>
      <c r="O120" s="172">
        <f t="shared" si="265"/>
        <v>3.9381077727141811</v>
      </c>
      <c r="P120" s="172">
        <f t="shared" si="265"/>
        <v>3.5230101946549262</v>
      </c>
      <c r="Q120" s="195">
        <f t="shared" si="265"/>
        <v>3.6622415143269436</v>
      </c>
      <c r="R120" s="196"/>
      <c r="S120" s="159"/>
      <c r="T120" s="134"/>
    </row>
    <row r="121" spans="1:20">
      <c r="A121" s="141" t="s">
        <v>6</v>
      </c>
      <c r="B121" s="172">
        <f t="shared" ref="B121:F121" si="266">+B68/B15</f>
        <v>3.8646592020871835</v>
      </c>
      <c r="C121" s="172">
        <f t="shared" si="266"/>
        <v>4.0694352461464538</v>
      </c>
      <c r="D121" s="172">
        <f t="shared" si="266"/>
        <v>4.1065781970867246</v>
      </c>
      <c r="E121" s="172">
        <f t="shared" si="266"/>
        <v>3.751847665420398</v>
      </c>
      <c r="F121" s="172">
        <f t="shared" si="266"/>
        <v>3.4009495908677643</v>
      </c>
      <c r="G121" s="195">
        <f t="shared" si="264"/>
        <v>4.0120893295227491</v>
      </c>
      <c r="H121" s="195"/>
      <c r="I121" s="134"/>
      <c r="J121" s="2"/>
      <c r="K121" s="141" t="s">
        <v>6</v>
      </c>
      <c r="L121" s="172">
        <f t="shared" ref="L121:Q121" si="267">+L68/L15</f>
        <v>3.7329938251044839</v>
      </c>
      <c r="M121" s="172">
        <f t="shared" si="267"/>
        <v>3.887967821630562</v>
      </c>
      <c r="N121" s="172">
        <f t="shared" si="267"/>
        <v>4.093382018129776</v>
      </c>
      <c r="O121" s="172">
        <f t="shared" si="267"/>
        <v>3.9115239526306387</v>
      </c>
      <c r="P121" s="172">
        <f t="shared" si="267"/>
        <v>3.4939326970920876</v>
      </c>
      <c r="Q121" s="195">
        <f t="shared" si="267"/>
        <v>3.7184337859005407</v>
      </c>
      <c r="R121" s="196"/>
      <c r="S121" s="159"/>
      <c r="T121" s="134"/>
    </row>
    <row r="122" spans="1:20">
      <c r="A122" s="141" t="s">
        <v>7</v>
      </c>
      <c r="B122" s="172">
        <f t="shared" ref="B122:F122" si="268">+B69/B16</f>
        <v>3.6881882261225467</v>
      </c>
      <c r="C122" s="172">
        <f t="shared" si="268"/>
        <v>4.2171894369985736</v>
      </c>
      <c r="D122" s="172">
        <f t="shared" si="268"/>
        <v>4.0344982733333721</v>
      </c>
      <c r="E122" s="172">
        <f t="shared" si="268"/>
        <v>3.4704545943967093</v>
      </c>
      <c r="F122" s="172">
        <f t="shared" si="268"/>
        <v>3.5953007132266199</v>
      </c>
      <c r="G122" s="195">
        <f t="shared" si="264"/>
        <v>3.7291985554060605</v>
      </c>
      <c r="H122" s="195"/>
      <c r="I122" s="134"/>
      <c r="J122" s="2"/>
      <c r="K122" s="141" t="s">
        <v>7</v>
      </c>
      <c r="L122" s="172">
        <f t="shared" ref="L122:Q122" si="269">+L69/L16</f>
        <v>3.7076393642807592</v>
      </c>
      <c r="M122" s="172">
        <f t="shared" si="269"/>
        <v>3.9358777574332597</v>
      </c>
      <c r="N122" s="172">
        <f t="shared" si="269"/>
        <v>4.0765635217282492</v>
      </c>
      <c r="O122" s="172">
        <f t="shared" si="269"/>
        <v>3.8578345930991893</v>
      </c>
      <c r="P122" s="172">
        <f t="shared" si="269"/>
        <v>3.5054403209129075</v>
      </c>
      <c r="Q122" s="195">
        <f t="shared" si="269"/>
        <v>3.7299351646833787</v>
      </c>
      <c r="R122" s="195"/>
      <c r="S122" s="159"/>
      <c r="T122" s="134"/>
    </row>
    <row r="123" spans="1:20">
      <c r="A123" s="141" t="s">
        <v>8</v>
      </c>
      <c r="B123" s="172">
        <f t="shared" ref="B123:G123" si="270">+B70/B17</f>
        <v>3.9214999458664241</v>
      </c>
      <c r="C123" s="172">
        <f t="shared" si="270"/>
        <v>4.0603438040079682</v>
      </c>
      <c r="D123" s="172">
        <f t="shared" si="270"/>
        <v>3.910769230769231</v>
      </c>
      <c r="E123" s="172">
        <f t="shared" si="270"/>
        <v>3.6540867523958158</v>
      </c>
      <c r="F123" s="172">
        <f t="shared" si="270"/>
        <v>3.6320763261978803</v>
      </c>
      <c r="G123" s="195">
        <f t="shared" si="270"/>
        <v>3.8213717120748107</v>
      </c>
      <c r="H123" s="195"/>
      <c r="I123" s="134"/>
      <c r="J123" s="2"/>
      <c r="K123" s="141" t="s">
        <v>8</v>
      </c>
      <c r="L123" s="172">
        <f t="shared" ref="L123:P123" si="271">+L70/L17</f>
        <v>3.7200348670232675</v>
      </c>
      <c r="M123" s="172">
        <f t="shared" si="271"/>
        <v>3.9467678922780256</v>
      </c>
      <c r="N123" s="172">
        <f t="shared" si="271"/>
        <v>4.0637299225981218</v>
      </c>
      <c r="O123" s="172">
        <f t="shared" si="271"/>
        <v>3.836921120244376</v>
      </c>
      <c r="P123" s="172">
        <f t="shared" si="271"/>
        <v>3.5044103111160463</v>
      </c>
      <c r="Q123" s="195">
        <f t="shared" ref="Q123" si="272">+Q70/Q17</f>
        <v>3.7453437151368076</v>
      </c>
      <c r="R123" s="196"/>
      <c r="S123" s="159"/>
      <c r="T123" s="134"/>
    </row>
    <row r="124" spans="1:20">
      <c r="A124" s="141" t="s">
        <v>9</v>
      </c>
      <c r="B124" s="172">
        <f t="shared" ref="B124:G125" si="273">+B71/B18</f>
        <v>3.8691214174801689</v>
      </c>
      <c r="C124" s="172">
        <f t="shared" si="273"/>
        <v>4.2887195581564272</v>
      </c>
      <c r="D124" s="172">
        <f t="shared" si="273"/>
        <v>4.0207561054448666</v>
      </c>
      <c r="E124" s="172">
        <f t="shared" si="273"/>
        <v>3.8499944982394365</v>
      </c>
      <c r="F124" s="172">
        <f t="shared" si="273"/>
        <v>3.7753349603331872</v>
      </c>
      <c r="G124" s="195">
        <f t="shared" si="273"/>
        <v>3.6195494877397709</v>
      </c>
      <c r="H124" s="195"/>
      <c r="I124" s="134"/>
      <c r="J124" s="2"/>
      <c r="K124" s="141" t="s">
        <v>9</v>
      </c>
      <c r="L124" s="172">
        <f t="shared" ref="L124:P124" si="274">+L71/L18</f>
        <v>3.724342670779182</v>
      </c>
      <c r="M124" s="172">
        <f t="shared" si="274"/>
        <v>3.9794826062111639</v>
      </c>
      <c r="N124" s="172">
        <f t="shared" si="274"/>
        <v>4.0427764308760619</v>
      </c>
      <c r="O124" s="172">
        <f t="shared" si="274"/>
        <v>3.8239471283323025</v>
      </c>
      <c r="P124" s="172">
        <f t="shared" si="274"/>
        <v>3.4988115985599286</v>
      </c>
      <c r="Q124" s="195">
        <f t="shared" ref="Q124" si="275">+Q71/Q18</f>
        <v>3.733483290284251</v>
      </c>
      <c r="R124" s="196"/>
      <c r="S124" s="159"/>
      <c r="T124" s="134"/>
    </row>
    <row r="125" spans="1:20" ht="28">
      <c r="A125" s="142" t="s">
        <v>13</v>
      </c>
      <c r="B125" s="197">
        <f t="shared" si="273"/>
        <v>3.7243426707791829</v>
      </c>
      <c r="C125" s="197">
        <f t="shared" si="273"/>
        <v>3.9794826062111639</v>
      </c>
      <c r="D125" s="197">
        <f t="shared" si="273"/>
        <v>4.0427764308760619</v>
      </c>
      <c r="E125" s="197">
        <f t="shared" si="273"/>
        <v>3.8239471283323025</v>
      </c>
      <c r="F125" s="197">
        <f t="shared" si="273"/>
        <v>3.4988115985599286</v>
      </c>
      <c r="G125" s="198">
        <f t="shared" ref="G125" si="276">+G72/G19</f>
        <v>3.733483290284251</v>
      </c>
      <c r="H125" s="198"/>
      <c r="I125" s="148"/>
      <c r="J125" s="3"/>
      <c r="K125" s="142" t="s">
        <v>14</v>
      </c>
      <c r="L125" s="197">
        <f t="shared" ref="L125" si="277">+AVERAGE(L113:L124)</f>
        <v>3.764374531322209</v>
      </c>
      <c r="M125" s="197">
        <f>+AVERAGE(M113:M124)</f>
        <v>3.8416749552739748</v>
      </c>
      <c r="N125" s="197">
        <f t="shared" ref="N125:R125" si="278">+AVERAGE(N113:N124)</f>
        <v>4.0491785119617676</v>
      </c>
      <c r="O125" s="197">
        <f t="shared" si="278"/>
        <v>3.9398608203447729</v>
      </c>
      <c r="P125" s="197">
        <f t="shared" si="278"/>
        <v>3.6294150002488905</v>
      </c>
      <c r="Q125" s="198">
        <f t="shared" si="278"/>
        <v>3.6127486929401216</v>
      </c>
      <c r="R125" s="199">
        <f t="shared" si="278"/>
        <v>3.7815586905906136</v>
      </c>
      <c r="S125" s="161">
        <f>+R125/Q125-1</f>
        <v>4.6726194373932772E-2</v>
      </c>
      <c r="T125" s="170">
        <f>+POWER(R125/M125,0.2)-1</f>
        <v>-3.1494662175738375E-3</v>
      </c>
    </row>
    <row r="126" spans="1:20" ht="28">
      <c r="A126" s="143" t="s">
        <v>15</v>
      </c>
      <c r="B126" s="149">
        <f>+B125/B$161</f>
        <v>1.1702439515017089</v>
      </c>
      <c r="C126" s="149">
        <f t="shared" ref="C126:F126" si="279">+C125/C$161</f>
        <v>1.0973996742628946</v>
      </c>
      <c r="D126" s="149">
        <f t="shared" si="279"/>
        <v>1.3557041615990533</v>
      </c>
      <c r="E126" s="149">
        <f t="shared" si="279"/>
        <v>1.4951490675953263</v>
      </c>
      <c r="F126" s="149">
        <f t="shared" si="279"/>
        <v>1.7459426319508629</v>
      </c>
      <c r="G126" s="150">
        <f t="shared" ref="G126" si="280">+G125/G$161</f>
        <v>1.3991085056590906</v>
      </c>
      <c r="H126" s="150"/>
      <c r="I126" s="152"/>
      <c r="J126" s="3"/>
      <c r="K126" s="143" t="s">
        <v>15</v>
      </c>
      <c r="L126" s="149">
        <f>+L125/L$161</f>
        <v>1.1969620065925559</v>
      </c>
      <c r="M126" s="149">
        <f t="shared" ref="M126" si="281">+M125/M$161</f>
        <v>1.1260100193888452</v>
      </c>
      <c r="N126" s="149">
        <f t="shared" ref="N126" si="282">+N125/N$161</f>
        <v>1.1716190474692556</v>
      </c>
      <c r="O126" s="149">
        <f t="shared" ref="O126" si="283">+O125/O$161</f>
        <v>1.4402937082227394</v>
      </c>
      <c r="P126" s="149">
        <f t="shared" ref="P126" si="284">+P125/P$161</f>
        <v>1.7350606912880495</v>
      </c>
      <c r="Q126" s="220"/>
      <c r="R126" s="151"/>
      <c r="S126" s="160"/>
      <c r="T126" s="152"/>
    </row>
    <row r="127" spans="1:20" ht="29" thickBot="1">
      <c r="A127" s="144" t="s">
        <v>12</v>
      </c>
      <c r="B127" s="153"/>
      <c r="C127" s="154">
        <f>+C125/B125-1</f>
        <v>6.8506031261243328E-2</v>
      </c>
      <c r="D127" s="154">
        <f t="shared" ref="D127" si="285">+D125/C125-1</f>
        <v>1.5905038651534475E-2</v>
      </c>
      <c r="E127" s="154">
        <f t="shared" ref="E127" si="286">+E125/D125-1</f>
        <v>-5.4128469947654079E-2</v>
      </c>
      <c r="F127" s="154">
        <f t="shared" ref="F127:G127" si="287">+F125/E125-1</f>
        <v>-8.5026157229891375E-2</v>
      </c>
      <c r="G127" s="155">
        <f t="shared" si="287"/>
        <v>6.707182856627969E-2</v>
      </c>
      <c r="H127" s="155"/>
      <c r="I127" s="157"/>
      <c r="J127" s="2"/>
      <c r="K127" s="144" t="s">
        <v>12</v>
      </c>
      <c r="L127" s="153"/>
      <c r="M127" s="154">
        <f>+M125/L125-1</f>
        <v>2.0534732479080553E-2</v>
      </c>
      <c r="N127" s="154">
        <f t="shared" ref="N127" si="288">+N125/M125-1</f>
        <v>5.401382446553038E-2</v>
      </c>
      <c r="O127" s="154">
        <f t="shared" ref="O127" si="289">+O125/N125-1</f>
        <v>-2.699749870104684E-2</v>
      </c>
      <c r="P127" s="154">
        <f t="shared" ref="P127" si="290">+P125/O125-1</f>
        <v>-7.8796138810993788E-2</v>
      </c>
      <c r="Q127" s="155">
        <f t="shared" ref="Q127" si="291">+Q125/P125-1</f>
        <v>-4.5920092653020106E-3</v>
      </c>
      <c r="R127" s="169"/>
      <c r="S127" s="156"/>
      <c r="T127" s="157"/>
    </row>
    <row r="128" spans="1:20" ht="15" thickBo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</row>
    <row r="129" spans="1:20" ht="15" thickBot="1">
      <c r="A129" s="288" t="s">
        <v>176</v>
      </c>
      <c r="B129" s="289"/>
      <c r="C129" s="289"/>
      <c r="D129" s="289"/>
      <c r="E129" s="289"/>
      <c r="F129" s="289"/>
      <c r="G129" s="289"/>
      <c r="H129" s="289"/>
      <c r="I129" s="290"/>
      <c r="J129" s="2"/>
      <c r="K129" s="288" t="s">
        <v>177</v>
      </c>
      <c r="L129" s="289"/>
      <c r="M129" s="289"/>
      <c r="N129" s="289"/>
      <c r="O129" s="289"/>
      <c r="P129" s="289"/>
      <c r="Q129" s="289"/>
      <c r="R129" s="289"/>
      <c r="S129" s="289"/>
      <c r="T129" s="290"/>
    </row>
    <row r="130" spans="1:20" ht="42">
      <c r="A130" s="136"/>
      <c r="B130" s="137">
        <v>2016</v>
      </c>
      <c r="C130" s="137">
        <v>2017</v>
      </c>
      <c r="D130" s="137">
        <v>2018</v>
      </c>
      <c r="E130" s="137">
        <v>2019</v>
      </c>
      <c r="F130" s="137">
        <v>2020</v>
      </c>
      <c r="G130" s="138">
        <v>2021</v>
      </c>
      <c r="H130" s="138">
        <v>2022</v>
      </c>
      <c r="I130" s="140" t="s">
        <v>16</v>
      </c>
      <c r="J130" s="2"/>
      <c r="K130" s="136"/>
      <c r="L130" s="137">
        <v>2016</v>
      </c>
      <c r="M130" s="137">
        <f>+L130+1</f>
        <v>2017</v>
      </c>
      <c r="N130" s="137">
        <f t="shared" ref="N130" si="292">+M130+1</f>
        <v>2018</v>
      </c>
      <c r="O130" s="137">
        <f t="shared" ref="O130" si="293">+N130+1</f>
        <v>2019</v>
      </c>
      <c r="P130" s="137">
        <f t="shared" ref="P130" si="294">+O130+1</f>
        <v>2020</v>
      </c>
      <c r="Q130" s="138">
        <f t="shared" ref="Q130" si="295">+P130+1</f>
        <v>2021</v>
      </c>
      <c r="R130" s="139">
        <v>2022</v>
      </c>
      <c r="S130" s="158" t="s">
        <v>16</v>
      </c>
      <c r="T130" s="140" t="s">
        <v>21</v>
      </c>
    </row>
    <row r="131" spans="1:20">
      <c r="A131" s="141" t="s">
        <v>10</v>
      </c>
      <c r="B131" s="172">
        <f>+B78/B25</f>
        <v>1.0381720267143564</v>
      </c>
      <c r="C131" s="172">
        <f t="shared" ref="C131:H137" si="296">+C78/C25</f>
        <v>1.436690457309014</v>
      </c>
      <c r="D131" s="172">
        <f t="shared" si="296"/>
        <v>1.5253606328524896</v>
      </c>
      <c r="E131" s="172">
        <f t="shared" si="296"/>
        <v>0.58134567174766438</v>
      </c>
      <c r="F131" s="172">
        <f t="shared" si="296"/>
        <v>0.3474280388817888</v>
      </c>
      <c r="G131" s="195">
        <f t="shared" si="296"/>
        <v>0.73182688799708129</v>
      </c>
      <c r="H131" s="195">
        <f t="shared" si="296"/>
        <v>0.79363652705374799</v>
      </c>
      <c r="I131" s="134">
        <f t="shared" ref="I131:I136" si="297">+H131/G131-1</f>
        <v>8.4459371567819685E-2</v>
      </c>
      <c r="J131" s="2"/>
      <c r="K131" s="141" t="s">
        <v>10</v>
      </c>
      <c r="L131" s="172">
        <f>+L78/L25</f>
        <v>0.27424590523630477</v>
      </c>
      <c r="M131" s="172">
        <f t="shared" ref="M131:R131" si="298">+M78/M25</f>
        <v>1.0918478738780659</v>
      </c>
      <c r="N131" s="172">
        <f t="shared" si="298"/>
        <v>1.4684623858427204</v>
      </c>
      <c r="O131" s="172">
        <f t="shared" si="298"/>
        <v>0.71658220260476269</v>
      </c>
      <c r="P131" s="172">
        <f t="shared" si="298"/>
        <v>0.50801257854330484</v>
      </c>
      <c r="Q131" s="195">
        <f t="shared" si="298"/>
        <v>0.4759535645464259</v>
      </c>
      <c r="R131" s="196">
        <f t="shared" si="298"/>
        <v>0.64557954408394647</v>
      </c>
      <c r="S131" s="159">
        <f>+R131/Q131-1</f>
        <v>0.35639186713344762</v>
      </c>
      <c r="T131" s="134">
        <f>+POWER(R131/M131,0.2)-1</f>
        <v>-9.9761617357696286E-2</v>
      </c>
    </row>
    <row r="132" spans="1:20">
      <c r="A132" s="141" t="s">
        <v>11</v>
      </c>
      <c r="B132" s="172">
        <f t="shared" ref="B132:G132" si="299">+B79/B26</f>
        <v>0.99788628397614831</v>
      </c>
      <c r="C132" s="172">
        <f t="shared" si="299"/>
        <v>1.3980992608236535</v>
      </c>
      <c r="D132" s="172">
        <f t="shared" si="299"/>
        <v>1.8678598629093681</v>
      </c>
      <c r="E132" s="172">
        <f t="shared" si="299"/>
        <v>0.71607670649539845</v>
      </c>
      <c r="F132" s="172">
        <f t="shared" si="299"/>
        <v>0.29349511714656945</v>
      </c>
      <c r="G132" s="195">
        <f t="shared" si="299"/>
        <v>0.58775560131291915</v>
      </c>
      <c r="H132" s="195">
        <f t="shared" si="296"/>
        <v>0.92187379016647319</v>
      </c>
      <c r="I132" s="134">
        <f t="shared" si="297"/>
        <v>0.56846449120553877</v>
      </c>
      <c r="J132" s="2"/>
      <c r="K132" s="141" t="s">
        <v>11</v>
      </c>
      <c r="L132" s="172">
        <f t="shared" ref="L132:R132" si="300">+L79/L26</f>
        <v>0.27899502740312221</v>
      </c>
      <c r="M132" s="172">
        <f t="shared" si="300"/>
        <v>1.1177168328756799</v>
      </c>
      <c r="N132" s="172">
        <f t="shared" si="300"/>
        <v>1.5112590010387503</v>
      </c>
      <c r="O132" s="172">
        <f t="shared" si="300"/>
        <v>0.68736771088802717</v>
      </c>
      <c r="P132" s="172">
        <f t="shared" si="300"/>
        <v>0.46011844247703149</v>
      </c>
      <c r="Q132" s="195">
        <f t="shared" si="300"/>
        <v>0.51698696496399921</v>
      </c>
      <c r="R132" s="196">
        <f t="shared" si="300"/>
        <v>0.66707249858095941</v>
      </c>
      <c r="S132" s="159">
        <f>+R132/Q132-1</f>
        <v>0.29030815820938827</v>
      </c>
      <c r="T132" s="134">
        <f>+POWER(R132/M132,0.2)-1</f>
        <v>-9.8079519236982549E-2</v>
      </c>
    </row>
    <row r="133" spans="1:20">
      <c r="A133" s="141" t="s">
        <v>0</v>
      </c>
      <c r="B133" s="172">
        <f t="shared" ref="B133:G133" si="301">+B80/B27</f>
        <v>1.1541382643198697</v>
      </c>
      <c r="C133" s="172">
        <f t="shared" si="301"/>
        <v>1.4008690928843022</v>
      </c>
      <c r="D133" s="172">
        <f t="shared" si="301"/>
        <v>1.4153960580141316</v>
      </c>
      <c r="E133" s="172">
        <f t="shared" si="301"/>
        <v>0.78407773260336699</v>
      </c>
      <c r="F133" s="172">
        <f t="shared" si="301"/>
        <v>0.41024913967546106</v>
      </c>
      <c r="G133" s="195">
        <f t="shared" si="301"/>
        <v>0.61068569590877086</v>
      </c>
      <c r="H133" s="195">
        <f t="shared" si="296"/>
        <v>0.80069544905570234</v>
      </c>
      <c r="I133" s="134">
        <f t="shared" si="297"/>
        <v>0.31114164687315138</v>
      </c>
      <c r="J133" s="2"/>
      <c r="K133" s="141" t="s">
        <v>0</v>
      </c>
      <c r="L133" s="172">
        <f t="shared" ref="L133:R133" si="302">+L80/L27</f>
        <v>0.26214597823150448</v>
      </c>
      <c r="M133" s="172">
        <f t="shared" si="302"/>
        <v>1.1258298552092727</v>
      </c>
      <c r="N133" s="172">
        <f t="shared" si="302"/>
        <v>1.509393965296179</v>
      </c>
      <c r="O133" s="172">
        <f t="shared" si="302"/>
        <v>0.6753121623578423</v>
      </c>
      <c r="P133" s="172">
        <f t="shared" si="302"/>
        <v>0.44236954510326015</v>
      </c>
      <c r="Q133" s="195">
        <f t="shared" si="302"/>
        <v>0.53521246927207478</v>
      </c>
      <c r="R133" s="241">
        <f t="shared" si="302"/>
        <v>0.68277461362267577</v>
      </c>
      <c r="S133" s="80">
        <f t="shared" ref="S133:S134" si="303">+R133/Q133-1</f>
        <v>0.27570759805221945</v>
      </c>
      <c r="T133" s="7">
        <f t="shared" ref="T133:T134" si="304">+POWER(R133/M133,0.2)-1</f>
        <v>-9.5182647663955788E-2</v>
      </c>
    </row>
    <row r="134" spans="1:20">
      <c r="A134" s="141" t="s">
        <v>1</v>
      </c>
      <c r="B134" s="172">
        <f t="shared" ref="B134:G134" si="305">+B81/B28</f>
        <v>0.75326569238884256</v>
      </c>
      <c r="C134" s="172">
        <f t="shared" si="305"/>
        <v>1.3954577382346054</v>
      </c>
      <c r="D134" s="172">
        <f t="shared" si="305"/>
        <v>1.1688148854004714</v>
      </c>
      <c r="E134" s="172">
        <f t="shared" si="305"/>
        <v>0.71777075316107752</v>
      </c>
      <c r="F134" s="172">
        <f t="shared" si="305"/>
        <v>0.43402097314765192</v>
      </c>
      <c r="G134" s="195">
        <f t="shared" si="305"/>
        <v>0.57137689023949068</v>
      </c>
      <c r="H134" s="195">
        <f t="shared" si="296"/>
        <v>0.59942603221625623</v>
      </c>
      <c r="I134" s="134">
        <f t="shared" si="297"/>
        <v>4.9090438300731565E-2</v>
      </c>
      <c r="J134" s="2"/>
      <c r="K134" s="141" t="s">
        <v>1</v>
      </c>
      <c r="L134" s="172">
        <f t="shared" ref="L134:R137" si="306">+L81/L28</f>
        <v>0.24798941108131464</v>
      </c>
      <c r="M134" s="172">
        <f t="shared" si="306"/>
        <v>1.1716487383043552</v>
      </c>
      <c r="N134" s="172">
        <f t="shared" si="306"/>
        <v>1.4724885732501454</v>
      </c>
      <c r="O134" s="172">
        <f t="shared" si="306"/>
        <v>0.65960604351373708</v>
      </c>
      <c r="P134" s="172">
        <f t="shared" si="306"/>
        <v>0.43259245686014586</v>
      </c>
      <c r="Q134" s="195">
        <f t="shared" si="306"/>
        <v>0.54687381273468616</v>
      </c>
      <c r="R134" s="196">
        <f t="shared" si="306"/>
        <v>0.69094739319994691</v>
      </c>
      <c r="S134" s="159">
        <f t="shared" si="303"/>
        <v>0.26344940479927037</v>
      </c>
      <c r="T134" s="134">
        <f t="shared" si="304"/>
        <v>-0.10023413983910356</v>
      </c>
    </row>
    <row r="135" spans="1:20">
      <c r="A135" s="141" t="s">
        <v>2</v>
      </c>
      <c r="B135" s="172">
        <f t="shared" ref="B135:G135" si="307">+B82/B29</f>
        <v>0.86020721133074673</v>
      </c>
      <c r="C135" s="172">
        <f t="shared" si="307"/>
        <v>1.4563971992361553</v>
      </c>
      <c r="D135" s="172">
        <f t="shared" si="307"/>
        <v>1.0849785407725323</v>
      </c>
      <c r="E135" s="172">
        <f t="shared" si="307"/>
        <v>0.79778413543014381</v>
      </c>
      <c r="F135" s="172">
        <f t="shared" si="307"/>
        <v>0.45532508836376012</v>
      </c>
      <c r="G135" s="195">
        <f t="shared" si="307"/>
        <v>0.68314492025721885</v>
      </c>
      <c r="H135" s="195">
        <f t="shared" si="296"/>
        <v>0.80116178380718717</v>
      </c>
      <c r="I135" s="134">
        <f t="shared" si="297"/>
        <v>0.17275523838416662</v>
      </c>
      <c r="J135" s="2"/>
      <c r="K135" s="141" t="s">
        <v>2</v>
      </c>
      <c r="L135" s="172">
        <f t="shared" ref="L135:Q135" si="308">+L82/L29</f>
        <v>0.24410769971392549</v>
      </c>
      <c r="M135" s="172">
        <f t="shared" si="308"/>
        <v>1.2180554375148323</v>
      </c>
      <c r="N135" s="172">
        <f t="shared" si="308"/>
        <v>1.4268042569945993</v>
      </c>
      <c r="O135" s="172">
        <f t="shared" si="308"/>
        <v>0.65080972754371214</v>
      </c>
      <c r="P135" s="172">
        <f t="shared" si="308"/>
        <v>0.42345756026336362</v>
      </c>
      <c r="Q135" s="195">
        <f t="shared" si="308"/>
        <v>0.56681755955954216</v>
      </c>
      <c r="R135" s="196">
        <f t="shared" si="306"/>
        <v>0.69848269676358454</v>
      </c>
      <c r="S135" s="159">
        <f>+R135/Q135-1</f>
        <v>0.23228838800681406</v>
      </c>
      <c r="T135" s="134">
        <f>+POWER(R135/M135,0.2)-1</f>
        <v>-0.10525821544169678</v>
      </c>
    </row>
    <row r="136" spans="1:20">
      <c r="A136" s="141" t="s">
        <v>3</v>
      </c>
      <c r="B136" s="172">
        <f t="shared" ref="B136:G136" si="309">+B83/B30</f>
        <v>1.0141438623924941</v>
      </c>
      <c r="C136" s="172">
        <f t="shared" si="309"/>
        <v>1.5003561253561255</v>
      </c>
      <c r="D136" s="172">
        <f t="shared" si="309"/>
        <v>1.393042118635786</v>
      </c>
      <c r="E136" s="172">
        <f t="shared" si="309"/>
        <v>0.60340412712757951</v>
      </c>
      <c r="F136" s="172">
        <f t="shared" si="309"/>
        <v>0.54791779565634247</v>
      </c>
      <c r="G136" s="195">
        <f t="shared" si="309"/>
        <v>0.64383873661832813</v>
      </c>
      <c r="H136" s="195">
        <f t="shared" si="296"/>
        <v>0.97005683264059717</v>
      </c>
      <c r="I136" s="134">
        <f t="shared" si="297"/>
        <v>0.50667671494213518</v>
      </c>
      <c r="J136" s="2"/>
      <c r="K136" s="141" t="s">
        <v>3</v>
      </c>
      <c r="L136" s="172">
        <f t="shared" ref="L136:Q136" si="310">+L83/L30</f>
        <v>0.24071004985947028</v>
      </c>
      <c r="M136" s="172">
        <f t="shared" si="310"/>
        <v>1.2574450612807602</v>
      </c>
      <c r="N136" s="172">
        <f t="shared" si="310"/>
        <v>1.4185200769415722</v>
      </c>
      <c r="O136" s="172">
        <f t="shared" si="310"/>
        <v>0.63494219853246558</v>
      </c>
      <c r="P136" s="172">
        <f t="shared" si="310"/>
        <v>0.42503599712023038</v>
      </c>
      <c r="Q136" s="195">
        <f t="shared" si="310"/>
        <v>0.5738502200733443</v>
      </c>
      <c r="R136" s="196">
        <f t="shared" si="306"/>
        <v>0.72293555718582125</v>
      </c>
      <c r="S136" s="159">
        <f>+R136/Q136-1</f>
        <v>0.25979834440670291</v>
      </c>
      <c r="T136" s="134">
        <f>+POWER(R136/M136,0.2)-1</f>
        <v>-0.10479579552074147</v>
      </c>
    </row>
    <row r="137" spans="1:20">
      <c r="A137" s="141" t="s">
        <v>4</v>
      </c>
      <c r="B137" s="172">
        <f t="shared" ref="B137:G137" si="311">+B84/B31</f>
        <v>0.85094948047294872</v>
      </c>
      <c r="C137" s="172">
        <f t="shared" si="311"/>
        <v>1.4351571594877763</v>
      </c>
      <c r="D137" s="172">
        <f t="shared" si="311"/>
        <v>0.92004708608157859</v>
      </c>
      <c r="E137" s="172">
        <f t="shared" si="311"/>
        <v>0.53761361438793265</v>
      </c>
      <c r="F137" s="172">
        <f t="shared" si="311"/>
        <v>0.49603685481457771</v>
      </c>
      <c r="G137" s="195">
        <f t="shared" si="311"/>
        <v>0.62381395573713017</v>
      </c>
      <c r="H137" s="195">
        <f t="shared" si="296"/>
        <v>0.88762955330626092</v>
      </c>
      <c r="I137" s="134">
        <f t="shared" ref="I137" si="312">+H137/G137-1</f>
        <v>0.42290749532429572</v>
      </c>
      <c r="J137" s="2"/>
      <c r="K137" s="141" t="s">
        <v>4</v>
      </c>
      <c r="L137" s="172">
        <f t="shared" ref="L137:Q137" si="313">+L84/L31</f>
        <v>0.24242535646489388</v>
      </c>
      <c r="M137" s="172">
        <f t="shared" si="313"/>
        <v>1.3049993753069333</v>
      </c>
      <c r="N137" s="172">
        <f t="shared" si="313"/>
        <v>1.3444035047318268</v>
      </c>
      <c r="O137" s="172">
        <f t="shared" si="313"/>
        <v>0.61459674592278202</v>
      </c>
      <c r="P137" s="172">
        <f t="shared" si="313"/>
        <v>0.42489383454119051</v>
      </c>
      <c r="Q137" s="195">
        <f t="shared" si="313"/>
        <v>0.58467103775717844</v>
      </c>
      <c r="R137" s="196">
        <f t="shared" si="306"/>
        <v>0.73916075261907821</v>
      </c>
      <c r="S137" s="159">
        <f>+R137/Q137-1</f>
        <v>0.26423356876805215</v>
      </c>
      <c r="T137" s="134">
        <f>+POWER(R137/M137,0.2)-1</f>
        <v>-0.10746404757404349</v>
      </c>
    </row>
    <row r="138" spans="1:20">
      <c r="A138" s="141" t="s">
        <v>5</v>
      </c>
      <c r="B138" s="172">
        <f t="shared" ref="B138:G138" si="314">+B85/B32</f>
        <v>0.91418744951482811</v>
      </c>
      <c r="C138" s="172">
        <f t="shared" si="314"/>
        <v>1.3087366235425653</v>
      </c>
      <c r="D138" s="172">
        <f t="shared" si="314"/>
        <v>0.42325622196045015</v>
      </c>
      <c r="E138" s="172">
        <f t="shared" si="314"/>
        <v>0.59318555008210183</v>
      </c>
      <c r="F138" s="172">
        <f t="shared" si="314"/>
        <v>0.54790979712736831</v>
      </c>
      <c r="G138" s="195">
        <f t="shared" si="314"/>
        <v>0.52451345593328891</v>
      </c>
      <c r="H138" s="195"/>
      <c r="I138" s="134"/>
      <c r="J138" s="2"/>
      <c r="K138" s="141" t="s">
        <v>5</v>
      </c>
      <c r="L138" s="172">
        <f t="shared" ref="L138:Q138" si="315">+L85/L32</f>
        <v>0.24230313982822774</v>
      </c>
      <c r="M138" s="172">
        <f t="shared" si="315"/>
        <v>1.3568868762064556</v>
      </c>
      <c r="N138" s="172">
        <f t="shared" si="315"/>
        <v>1.048503716623906</v>
      </c>
      <c r="O138" s="172">
        <f t="shared" si="315"/>
        <v>0.63911356549060327</v>
      </c>
      <c r="P138" s="172">
        <f t="shared" si="315"/>
        <v>0.42426001484714693</v>
      </c>
      <c r="Q138" s="195">
        <f t="shared" si="315"/>
        <v>0.58516005857383824</v>
      </c>
      <c r="R138" s="196"/>
      <c r="S138" s="159"/>
      <c r="T138" s="134"/>
    </row>
    <row r="139" spans="1:20">
      <c r="A139" s="141" t="s">
        <v>6</v>
      </c>
      <c r="B139" s="172">
        <f t="shared" ref="B139:G139" si="316">+B86/B33</f>
        <v>1.1564535054268115</v>
      </c>
      <c r="C139" s="172">
        <f t="shared" si="316"/>
        <v>1.4922689679971235</v>
      </c>
      <c r="D139" s="172">
        <f t="shared" si="316"/>
        <v>0.48848536185081265</v>
      </c>
      <c r="E139" s="172">
        <f t="shared" si="316"/>
        <v>0.45109158215322148</v>
      </c>
      <c r="F139" s="172">
        <f t="shared" si="316"/>
        <v>0.5007768213310938</v>
      </c>
      <c r="G139" s="195">
        <f t="shared" si="316"/>
        <v>0.66689485213581601</v>
      </c>
      <c r="H139" s="195"/>
      <c r="I139" s="134"/>
      <c r="J139" s="2"/>
      <c r="K139" s="141" t="s">
        <v>6</v>
      </c>
      <c r="L139" s="172">
        <f t="shared" ref="L139:Q139" si="317">+L86/L33</f>
        <v>0.24139350313647978</v>
      </c>
      <c r="M139" s="172">
        <f t="shared" si="317"/>
        <v>1.386158303664401</v>
      </c>
      <c r="N139" s="172">
        <f t="shared" si="317"/>
        <v>0.86792481674272137</v>
      </c>
      <c r="O139" s="172">
        <f t="shared" si="317"/>
        <v>0.64869055823569943</v>
      </c>
      <c r="P139" s="172">
        <f t="shared" si="317"/>
        <v>0.42751988274887626</v>
      </c>
      <c r="Q139" s="195">
        <f t="shared" si="317"/>
        <v>0.59745603328497188</v>
      </c>
      <c r="R139" s="196"/>
      <c r="S139" s="159"/>
      <c r="T139" s="134"/>
    </row>
    <row r="140" spans="1:20">
      <c r="A140" s="141" t="s">
        <v>7</v>
      </c>
      <c r="B140" s="172">
        <f t="shared" ref="B140:G140" si="318">+B87/B34</f>
        <v>1.5076193403890914</v>
      </c>
      <c r="C140" s="172">
        <f t="shared" si="318"/>
        <v>1.7030418769608511</v>
      </c>
      <c r="D140" s="172">
        <f t="shared" si="318"/>
        <v>0.6084782528769439</v>
      </c>
      <c r="E140" s="172">
        <f t="shared" si="318"/>
        <v>0.49723584101589685</v>
      </c>
      <c r="F140" s="172">
        <f t="shared" si="318"/>
        <v>0.54587775942333683</v>
      </c>
      <c r="G140" s="195">
        <f t="shared" si="318"/>
        <v>0.65460607718256292</v>
      </c>
      <c r="H140" s="195"/>
      <c r="I140" s="134"/>
      <c r="J140" s="2"/>
      <c r="K140" s="141" t="s">
        <v>7</v>
      </c>
      <c r="L140" s="172">
        <f t="shared" ref="L140:Q140" si="319">+L87/L34</f>
        <v>0.25238311389349022</v>
      </c>
      <c r="M140" s="172">
        <f t="shared" si="319"/>
        <v>1.39703267183872</v>
      </c>
      <c r="N140" s="172">
        <f t="shared" si="319"/>
        <v>0.78311685839556855</v>
      </c>
      <c r="O140" s="172">
        <f t="shared" si="319"/>
        <v>0.63614754250891981</v>
      </c>
      <c r="P140" s="172">
        <f t="shared" si="319"/>
        <v>0.43094756802920298</v>
      </c>
      <c r="Q140" s="195">
        <f t="shared" si="319"/>
        <v>0.60648854318701373</v>
      </c>
      <c r="R140" s="195"/>
      <c r="S140" s="159"/>
      <c r="T140" s="134"/>
    </row>
    <row r="141" spans="1:20">
      <c r="A141" s="141" t="s">
        <v>8</v>
      </c>
      <c r="B141" s="172">
        <f t="shared" ref="B141:G141" si="320">+B88/B35</f>
        <v>1.0377688747131355</v>
      </c>
      <c r="C141" s="172">
        <f t="shared" si="320"/>
        <v>1.460335998562573</v>
      </c>
      <c r="D141" s="172">
        <f t="shared" si="320"/>
        <v>0.88076542211188447</v>
      </c>
      <c r="E141" s="172">
        <f t="shared" si="320"/>
        <v>0.54601453517169329</v>
      </c>
      <c r="F141" s="172">
        <f t="shared" si="320"/>
        <v>0.46453147234838887</v>
      </c>
      <c r="G141" s="195">
        <f t="shared" si="320"/>
        <v>0.64998368412465324</v>
      </c>
      <c r="H141" s="195"/>
      <c r="I141" s="134"/>
      <c r="J141" s="2"/>
      <c r="K141" s="141" t="s">
        <v>8</v>
      </c>
      <c r="L141" s="172">
        <f t="shared" ref="L141:P141" si="321">+L88/L35</f>
        <v>0.24719221754430137</v>
      </c>
      <c r="M141" s="172">
        <f t="shared" si="321"/>
        <v>1.4281249817457491</v>
      </c>
      <c r="N141" s="172">
        <f t="shared" si="321"/>
        <v>0.77347446151494681</v>
      </c>
      <c r="O141" s="172">
        <f t="shared" si="321"/>
        <v>0.61016840459352129</v>
      </c>
      <c r="P141" s="172">
        <f t="shared" si="321"/>
        <v>0.42721864839883666</v>
      </c>
      <c r="Q141" s="195">
        <f t="shared" ref="Q141" si="322">+Q88/Q35</f>
        <v>0.62842305805506471</v>
      </c>
      <c r="R141" s="196"/>
      <c r="S141" s="159"/>
      <c r="T141" s="134"/>
    </row>
    <row r="142" spans="1:20">
      <c r="A142" s="141" t="s">
        <v>9</v>
      </c>
      <c r="B142" s="172">
        <f t="shared" ref="B142:G143" si="323">+B89/B36</f>
        <v>1.2783436791983644</v>
      </c>
      <c r="C142" s="172">
        <f t="shared" si="323"/>
        <v>1.492031470647569</v>
      </c>
      <c r="D142" s="172">
        <f t="shared" si="323"/>
        <v>0.79228839297504283</v>
      </c>
      <c r="E142" s="172">
        <f t="shared" si="323"/>
        <v>0.37108759088425886</v>
      </c>
      <c r="F142" s="172">
        <f t="shared" si="323"/>
        <v>0.61114659173159624</v>
      </c>
      <c r="G142" s="195">
        <f t="shared" si="323"/>
        <v>0.82689843831157583</v>
      </c>
      <c r="H142" s="195"/>
      <c r="I142" s="134"/>
      <c r="J142" s="2"/>
      <c r="K142" s="141" t="s">
        <v>9</v>
      </c>
      <c r="L142" s="172">
        <f t="shared" ref="L142:P142" si="324">+L89/L36</f>
        <v>0.25422516029728848</v>
      </c>
      <c r="M142" s="172">
        <f t="shared" si="324"/>
        <v>1.4591763028873506</v>
      </c>
      <c r="N142" s="172">
        <f t="shared" si="324"/>
        <v>0.75503130955315645</v>
      </c>
      <c r="O142" s="172">
        <f t="shared" si="324"/>
        <v>0.55427341454906753</v>
      </c>
      <c r="P142" s="172">
        <f t="shared" si="324"/>
        <v>0.44493310015832438</v>
      </c>
      <c r="Q142" s="195">
        <f t="shared" ref="Q142" si="325">+Q89/Q36</f>
        <v>0.64500050877068926</v>
      </c>
      <c r="R142" s="196"/>
      <c r="S142" s="159"/>
      <c r="T142" s="134"/>
    </row>
    <row r="143" spans="1:20" ht="28">
      <c r="A143" s="142" t="s">
        <v>13</v>
      </c>
      <c r="B143" s="197">
        <f t="shared" si="323"/>
        <v>1.0511109776701488</v>
      </c>
      <c r="C143" s="197">
        <f t="shared" si="323"/>
        <v>1.4591763028873506</v>
      </c>
      <c r="D143" s="197">
        <f t="shared" si="323"/>
        <v>0.75503130955315645</v>
      </c>
      <c r="E143" s="197">
        <f t="shared" si="323"/>
        <v>0.55427341454906753</v>
      </c>
      <c r="F143" s="197">
        <f t="shared" si="323"/>
        <v>0.44493310015832438</v>
      </c>
      <c r="G143" s="198">
        <f t="shared" si="323"/>
        <v>0.64500050877068926</v>
      </c>
      <c r="H143" s="198"/>
      <c r="I143" s="148"/>
      <c r="J143" s="3"/>
      <c r="K143" s="142" t="s">
        <v>14</v>
      </c>
      <c r="L143" s="197">
        <f t="shared" ref="L143" si="326">+AVERAGE(L131:L142)</f>
        <v>0.25234304689086029</v>
      </c>
      <c r="M143" s="197">
        <f>+AVERAGE(M131:M142)</f>
        <v>1.2762435258927145</v>
      </c>
      <c r="N143" s="197">
        <f t="shared" ref="N143:R143" si="327">+AVERAGE(N131:N142)</f>
        <v>1.1982819105771745</v>
      </c>
      <c r="O143" s="197">
        <f t="shared" si="327"/>
        <v>0.64396752306176164</v>
      </c>
      <c r="P143" s="197">
        <f t="shared" si="327"/>
        <v>0.43927996909090949</v>
      </c>
      <c r="Q143" s="198">
        <f t="shared" si="327"/>
        <v>0.57190781923156908</v>
      </c>
      <c r="R143" s="199">
        <f t="shared" si="327"/>
        <v>0.69242186515085891</v>
      </c>
      <c r="S143" s="161">
        <f>+R143/Q143-1</f>
        <v>0.21072285054821549</v>
      </c>
      <c r="T143" s="170">
        <f>+POWER(R143/M143,0.2)-1</f>
        <v>-0.11511375505748955</v>
      </c>
    </row>
    <row r="144" spans="1:20" ht="28">
      <c r="A144" s="143" t="s">
        <v>15</v>
      </c>
      <c r="B144" s="149">
        <f>+B143/B161</f>
        <v>0.33027472837728844</v>
      </c>
      <c r="C144" s="149">
        <f t="shared" ref="C144:G144" si="328">+C143/C161</f>
        <v>0.40238889271218575</v>
      </c>
      <c r="D144" s="149">
        <f t="shared" si="328"/>
        <v>0.25319210844340095</v>
      </c>
      <c r="E144" s="149">
        <f t="shared" si="328"/>
        <v>0.21671883819098134</v>
      </c>
      <c r="F144" s="149">
        <f t="shared" si="328"/>
        <v>0.22202614975102267</v>
      </c>
      <c r="G144" s="150">
        <f t="shared" si="328"/>
        <v>0.24171146026658805</v>
      </c>
      <c r="H144" s="150"/>
      <c r="I144" s="152"/>
      <c r="J144" s="3"/>
      <c r="K144" s="143" t="s">
        <v>15</v>
      </c>
      <c r="L144" s="149">
        <f>+L143/L$161</f>
        <v>8.0237775822500967E-2</v>
      </c>
      <c r="M144" s="149">
        <f t="shared" ref="M144" si="329">+M143/M$161</f>
        <v>0.37407199049011092</v>
      </c>
      <c r="N144" s="149">
        <f t="shared" ref="N144" si="330">+N143/N$161</f>
        <v>0.34671968808554338</v>
      </c>
      <c r="O144" s="149">
        <f t="shared" ref="O144" si="331">+O143/O$161</f>
        <v>0.23541500932626155</v>
      </c>
      <c r="P144" s="149">
        <f t="shared" ref="P144" si="332">+P143/P$161</f>
        <v>0.21000007075178767</v>
      </c>
      <c r="Q144" s="220"/>
      <c r="R144" s="151"/>
      <c r="S144" s="160"/>
      <c r="T144" s="152"/>
    </row>
    <row r="145" spans="1:20" ht="29" thickBot="1">
      <c r="A145" s="144" t="s">
        <v>12</v>
      </c>
      <c r="B145" s="153"/>
      <c r="C145" s="154">
        <v>6.8506031261243328E-2</v>
      </c>
      <c r="D145" s="154">
        <v>1.5905038651534475E-2</v>
      </c>
      <c r="E145" s="154">
        <v>-5.4128469947654079E-2</v>
      </c>
      <c r="F145" s="154">
        <v>-8.5026157229891375E-2</v>
      </c>
      <c r="G145" s="155">
        <v>5.8706310795434202E-2</v>
      </c>
      <c r="H145" s="155"/>
      <c r="I145" s="157"/>
      <c r="J145" s="2"/>
      <c r="K145" s="144" t="s">
        <v>12</v>
      </c>
      <c r="L145" s="153"/>
      <c r="M145" s="154">
        <f>+M143/L143-1</f>
        <v>4.0575735754062467</v>
      </c>
      <c r="N145" s="154">
        <f t="shared" ref="N145" si="333">+N143/M143-1</f>
        <v>-6.1086786129635362E-2</v>
      </c>
      <c r="O145" s="154">
        <f t="shared" ref="O145" si="334">+O143/N143-1</f>
        <v>-0.46259096680214185</v>
      </c>
      <c r="P145" s="154">
        <f t="shared" ref="P145" si="335">+P143/O143-1</f>
        <v>-0.31785384610338641</v>
      </c>
      <c r="Q145" s="155">
        <f t="shared" ref="Q145" si="336">+Q143/P143-1</f>
        <v>0.30192100590230209</v>
      </c>
      <c r="R145" s="169"/>
      <c r="S145" s="156"/>
      <c r="T145" s="157"/>
    </row>
    <row r="146" spans="1:20" ht="15" thickBo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</row>
    <row r="147" spans="1:20" ht="15" thickBot="1">
      <c r="A147" s="291" t="s">
        <v>300</v>
      </c>
      <c r="B147" s="292"/>
      <c r="C147" s="292"/>
      <c r="D147" s="292"/>
      <c r="E147" s="292"/>
      <c r="F147" s="292"/>
      <c r="G147" s="292"/>
      <c r="H147" s="292"/>
      <c r="I147" s="293"/>
      <c r="J147" s="2"/>
      <c r="K147" s="291" t="s">
        <v>300</v>
      </c>
      <c r="L147" s="292"/>
      <c r="M147" s="292"/>
      <c r="N147" s="292"/>
      <c r="O147" s="292"/>
      <c r="P147" s="292"/>
      <c r="Q147" s="292"/>
      <c r="R147" s="292"/>
      <c r="S147" s="292"/>
      <c r="T147" s="293"/>
    </row>
    <row r="148" spans="1:20" ht="42">
      <c r="A148" s="136"/>
      <c r="B148" s="137">
        <v>2016</v>
      </c>
      <c r="C148" s="137">
        <f>+B148+1</f>
        <v>2017</v>
      </c>
      <c r="D148" s="137">
        <f t="shared" ref="D148" si="337">+C148+1</f>
        <v>2018</v>
      </c>
      <c r="E148" s="137">
        <f t="shared" ref="E148" si="338">+D148+1</f>
        <v>2019</v>
      </c>
      <c r="F148" s="137">
        <f t="shared" ref="F148" si="339">+E148+1</f>
        <v>2020</v>
      </c>
      <c r="G148" s="138">
        <f t="shared" ref="G148" si="340">+F148+1</f>
        <v>2021</v>
      </c>
      <c r="H148" s="138">
        <v>2022</v>
      </c>
      <c r="I148" s="140" t="s">
        <v>16</v>
      </c>
      <c r="J148" s="2"/>
      <c r="K148" s="136"/>
      <c r="L148" s="137">
        <v>2016</v>
      </c>
      <c r="M148" s="137">
        <f>+L148+1</f>
        <v>2017</v>
      </c>
      <c r="N148" s="137">
        <f t="shared" ref="N148" si="341">+M148+1</f>
        <v>2018</v>
      </c>
      <c r="O148" s="137">
        <f t="shared" ref="O148" si="342">+N148+1</f>
        <v>2019</v>
      </c>
      <c r="P148" s="137">
        <f t="shared" ref="P148" si="343">+O148+1</f>
        <v>2020</v>
      </c>
      <c r="Q148" s="138">
        <f t="shared" ref="Q148" si="344">+P148+1</f>
        <v>2021</v>
      </c>
      <c r="R148" s="139">
        <v>2022</v>
      </c>
      <c r="S148" s="158" t="s">
        <v>16</v>
      </c>
      <c r="T148" s="140" t="s">
        <v>21</v>
      </c>
    </row>
    <row r="149" spans="1:20">
      <c r="A149" s="141" t="s">
        <v>10</v>
      </c>
      <c r="B149" s="172">
        <f>+B96/B43</f>
        <v>2.8963166087690499</v>
      </c>
      <c r="C149" s="172">
        <f t="shared" ref="C149:H155" si="345">+C96/C43</f>
        <v>3.1125771376722597</v>
      </c>
      <c r="D149" s="172">
        <f t="shared" si="345"/>
        <v>3.6173414000850692</v>
      </c>
      <c r="E149" s="172">
        <f t="shared" si="345"/>
        <v>2.3572389417877773</v>
      </c>
      <c r="F149" s="172">
        <f t="shared" si="345"/>
        <v>1.4549292363057544</v>
      </c>
      <c r="G149" s="195">
        <f t="shared" si="345"/>
        <v>2.5473986032596332</v>
      </c>
      <c r="H149" s="195">
        <f t="shared" si="345"/>
        <v>2.7727056164338029</v>
      </c>
      <c r="I149" s="134">
        <f t="shared" ref="I149:I154" si="346">+H149/G149-1</f>
        <v>8.8445920040102211E-2</v>
      </c>
      <c r="J149" s="2"/>
      <c r="K149" s="141" t="s">
        <v>10</v>
      </c>
      <c r="L149" s="172">
        <f>+L96/L43</f>
        <v>3.0985339901816085</v>
      </c>
      <c r="M149" s="172">
        <f t="shared" ref="M149:R149" si="347">+M96/M43</f>
        <v>3.1978778835982387</v>
      </c>
      <c r="N149" s="172">
        <f t="shared" si="347"/>
        <v>3.6724188222985159</v>
      </c>
      <c r="O149" s="172">
        <f t="shared" si="347"/>
        <v>2.8891276959717902</v>
      </c>
      <c r="P149" s="172">
        <f t="shared" si="347"/>
        <v>2.4285113630218595</v>
      </c>
      <c r="Q149" s="195">
        <f t="shared" si="347"/>
        <v>2.1012476390483461</v>
      </c>
      <c r="R149" s="196">
        <f t="shared" si="347"/>
        <v>2.6826767743284075</v>
      </c>
      <c r="S149" s="159">
        <f>+R149/Q149-1</f>
        <v>0.27670662156859827</v>
      </c>
      <c r="T149" s="134">
        <f>+POWER(R149/M149,0.2)-1</f>
        <v>-3.4524417268268714E-2</v>
      </c>
    </row>
    <row r="150" spans="1:20">
      <c r="A150" s="141" t="s">
        <v>11</v>
      </c>
      <c r="B150" s="172">
        <f t="shared" ref="B150:G150" si="348">+B97/B44</f>
        <v>2.9402413453871841</v>
      </c>
      <c r="C150" s="172">
        <f t="shared" si="348"/>
        <v>3.5118883103883589</v>
      </c>
      <c r="D150" s="172">
        <f t="shared" si="348"/>
        <v>3.7017090913980666</v>
      </c>
      <c r="E150" s="172">
        <f t="shared" si="348"/>
        <v>2.8696607838982007</v>
      </c>
      <c r="F150" s="172">
        <f t="shared" si="348"/>
        <v>1.3850255317515165</v>
      </c>
      <c r="G150" s="195">
        <f t="shared" si="348"/>
        <v>2.4889148054367354</v>
      </c>
      <c r="H150" s="195">
        <f t="shared" si="345"/>
        <v>2.9741965947282174</v>
      </c>
      <c r="I150" s="134">
        <f t="shared" si="346"/>
        <v>0.19497726006187199</v>
      </c>
      <c r="J150" s="2"/>
      <c r="K150" s="141" t="s">
        <v>11</v>
      </c>
      <c r="L150" s="172">
        <f t="shared" ref="L150:R150" si="349">+L97/L44</f>
        <v>3.0955860052538546</v>
      </c>
      <c r="M150" s="172">
        <f t="shared" si="349"/>
        <v>3.2344693515016072</v>
      </c>
      <c r="N150" s="172">
        <f t="shared" si="349"/>
        <v>3.6841379810656893</v>
      </c>
      <c r="O150" s="172">
        <f t="shared" si="349"/>
        <v>2.8463208511397227</v>
      </c>
      <c r="P150" s="172">
        <f t="shared" si="349"/>
        <v>2.2789247316122321</v>
      </c>
      <c r="Q150" s="195">
        <f t="shared" si="349"/>
        <v>2.2120814867188736</v>
      </c>
      <c r="R150" s="196">
        <f t="shared" si="349"/>
        <v>2.7170650833738663</v>
      </c>
      <c r="S150" s="159">
        <f>+R150/Q150-1</f>
        <v>0.22828435556595283</v>
      </c>
      <c r="T150" s="134">
        <f>+POWER(R150/M150,0.2)-1</f>
        <v>-3.4261822541005071E-2</v>
      </c>
    </row>
    <row r="151" spans="1:20">
      <c r="A151" s="141" t="s">
        <v>0</v>
      </c>
      <c r="B151" s="172">
        <f t="shared" ref="B151:G151" si="350">+B98/B45</f>
        <v>3.1364050092730973</v>
      </c>
      <c r="C151" s="172">
        <f t="shared" si="350"/>
        <v>3.7380268989255829</v>
      </c>
      <c r="D151" s="172">
        <f t="shared" si="350"/>
        <v>3.738832300338423</v>
      </c>
      <c r="E151" s="172">
        <f t="shared" si="350"/>
        <v>2.8420716543825013</v>
      </c>
      <c r="F151" s="172">
        <f t="shared" si="350"/>
        <v>1.9732136855548832</v>
      </c>
      <c r="G151" s="195">
        <f t="shared" si="350"/>
        <v>2.4640022887684543</v>
      </c>
      <c r="H151" s="195">
        <f t="shared" si="345"/>
        <v>2.8852960230055777</v>
      </c>
      <c r="I151" s="134">
        <f t="shared" si="346"/>
        <v>0.1709794411139498</v>
      </c>
      <c r="J151" s="2"/>
      <c r="K151" s="141" t="s">
        <v>0</v>
      </c>
      <c r="L151" s="172">
        <f t="shared" ref="L151:R151" si="351">+L98/L45</f>
        <v>3.14483703242955</v>
      </c>
      <c r="M151" s="172">
        <f t="shared" si="351"/>
        <v>3.27973740369191</v>
      </c>
      <c r="N151" s="172">
        <f t="shared" si="351"/>
        <v>3.6841716053510645</v>
      </c>
      <c r="O151" s="172">
        <f t="shared" si="351"/>
        <v>2.7915163400902805</v>
      </c>
      <c r="P151" s="172">
        <f t="shared" si="351"/>
        <v>2.2185472078144777</v>
      </c>
      <c r="Q151" s="195">
        <f t="shared" si="351"/>
        <v>2.2533851683986263</v>
      </c>
      <c r="R151" s="241">
        <f t="shared" si="351"/>
        <v>2.7545051290883786</v>
      </c>
      <c r="S151" s="80">
        <f t="shared" ref="S151:S152" si="352">+R151/Q151-1</f>
        <v>0.22238539940594104</v>
      </c>
      <c r="T151" s="7">
        <f t="shared" ref="T151:T152" si="353">+POWER(R151/M151,0.2)-1</f>
        <v>-3.4302954900316207E-2</v>
      </c>
    </row>
    <row r="152" spans="1:20">
      <c r="A152" s="141" t="s">
        <v>1</v>
      </c>
      <c r="B152" s="172">
        <f t="shared" ref="B152:G152" si="354">+B99/B46</f>
        <v>3.2274408308549187</v>
      </c>
      <c r="C152" s="172">
        <f t="shared" si="354"/>
        <v>3.6059269248791415</v>
      </c>
      <c r="D152" s="172">
        <f t="shared" si="354"/>
        <v>3.4112512018180232</v>
      </c>
      <c r="E152" s="172">
        <f t="shared" si="354"/>
        <v>3.0222874576511698</v>
      </c>
      <c r="F152" s="172">
        <f t="shared" si="354"/>
        <v>2.1970097909499868</v>
      </c>
      <c r="G152" s="195">
        <f t="shared" si="354"/>
        <v>2.322507672853666</v>
      </c>
      <c r="H152" s="195">
        <f t="shared" si="345"/>
        <v>2.7797531730339942</v>
      </c>
      <c r="I152" s="134">
        <f t="shared" si="346"/>
        <v>0.19687577592306105</v>
      </c>
      <c r="J152" s="2"/>
      <c r="K152" s="141" t="s">
        <v>1</v>
      </c>
      <c r="L152" s="172">
        <f t="shared" ref="L152:R155" si="355">+L99/L46</f>
        <v>3.1620212089744695</v>
      </c>
      <c r="M152" s="172">
        <f t="shared" si="355"/>
        <v>3.3078287764241656</v>
      </c>
      <c r="N152" s="172">
        <f t="shared" si="355"/>
        <v>3.6677779008296962</v>
      </c>
      <c r="O152" s="172">
        <f t="shared" si="355"/>
        <v>2.7710471875414604</v>
      </c>
      <c r="P152" s="172">
        <f t="shared" si="355"/>
        <v>2.1672105796172638</v>
      </c>
      <c r="Q152" s="195">
        <f t="shared" si="355"/>
        <v>2.2641352602876132</v>
      </c>
      <c r="R152" s="196">
        <f t="shared" si="355"/>
        <v>2.7996424622399902</v>
      </c>
      <c r="S152" s="159">
        <f t="shared" si="352"/>
        <v>0.23651731914830543</v>
      </c>
      <c r="T152" s="134">
        <f t="shared" si="353"/>
        <v>-3.2809749325157567E-2</v>
      </c>
    </row>
    <row r="153" spans="1:20">
      <c r="A153" s="141" t="s">
        <v>2</v>
      </c>
      <c r="B153" s="172">
        <f t="shared" ref="B153:G153" si="356">+B100/B47</f>
        <v>3.0810346934467931</v>
      </c>
      <c r="C153" s="172">
        <f t="shared" si="356"/>
        <v>3.8224073108787024</v>
      </c>
      <c r="D153" s="172">
        <f t="shared" si="356"/>
        <v>3.5679411705611699</v>
      </c>
      <c r="E153" s="172">
        <f t="shared" si="356"/>
        <v>3.1261302564886275</v>
      </c>
      <c r="F153" s="172">
        <f t="shared" si="356"/>
        <v>1.9126207877265107</v>
      </c>
      <c r="G153" s="195">
        <f t="shared" si="356"/>
        <v>2.4524419110187914</v>
      </c>
      <c r="H153" s="195">
        <f t="shared" si="345"/>
        <v>3.2684069156622413</v>
      </c>
      <c r="I153" s="134">
        <f t="shared" si="346"/>
        <v>0.33271532384817326</v>
      </c>
      <c r="J153" s="2"/>
      <c r="K153" s="141" t="s">
        <v>2</v>
      </c>
      <c r="L153" s="172">
        <f t="shared" ref="L153:Q153" si="357">+L100/L47</f>
        <v>3.1641742430914412</v>
      </c>
      <c r="M153" s="172">
        <f t="shared" si="357"/>
        <v>3.3686255334272386</v>
      </c>
      <c r="N153" s="172">
        <f t="shared" si="357"/>
        <v>3.6463701336393242</v>
      </c>
      <c r="O153" s="172">
        <f t="shared" si="357"/>
        <v>2.7463456532507089</v>
      </c>
      <c r="P153" s="172">
        <f t="shared" si="357"/>
        <v>2.0849428479335499</v>
      </c>
      <c r="Q153" s="195">
        <f t="shared" si="357"/>
        <v>2.3119347826510022</v>
      </c>
      <c r="R153" s="196">
        <f t="shared" si="355"/>
        <v>2.8705152413474653</v>
      </c>
      <c r="S153" s="159">
        <f>+R153/Q153-1</f>
        <v>0.2416073597266275</v>
      </c>
      <c r="T153" s="134">
        <f>+POWER(R153/M153,0.2)-1</f>
        <v>-3.1495987815999715E-2</v>
      </c>
    </row>
    <row r="154" spans="1:20">
      <c r="A154" s="141" t="s">
        <v>3</v>
      </c>
      <c r="B154" s="172">
        <f t="shared" ref="B154:G154" si="358">+B101/B48</f>
        <v>3.1294469460095278</v>
      </c>
      <c r="C154" s="172">
        <f t="shared" si="358"/>
        <v>3.4529128403649962</v>
      </c>
      <c r="D154" s="172">
        <f t="shared" si="358"/>
        <v>3.6357018643587979</v>
      </c>
      <c r="E154" s="172">
        <f t="shared" si="358"/>
        <v>2.7757799637128557</v>
      </c>
      <c r="F154" s="172">
        <f t="shared" si="358"/>
        <v>2.0163172943554022</v>
      </c>
      <c r="G154" s="195">
        <f t="shared" si="358"/>
        <v>2.7082832373599945</v>
      </c>
      <c r="H154" s="195">
        <f t="shared" si="345"/>
        <v>3.1405151358152619</v>
      </c>
      <c r="I154" s="134">
        <f t="shared" si="346"/>
        <v>0.15959626840086427</v>
      </c>
      <c r="J154" s="2"/>
      <c r="K154" s="141" t="s">
        <v>3</v>
      </c>
      <c r="L154" s="172">
        <f t="shared" ref="L154:Q154" si="359">+L101/L48</f>
        <v>3.1682733149136211</v>
      </c>
      <c r="M154" s="172">
        <f t="shared" si="359"/>
        <v>3.3952831125098264</v>
      </c>
      <c r="N154" s="172">
        <f t="shared" si="359"/>
        <v>3.6636737330837077</v>
      </c>
      <c r="O154" s="172">
        <f t="shared" si="359"/>
        <v>2.6983789172159955</v>
      </c>
      <c r="P154" s="172">
        <f t="shared" si="359"/>
        <v>2.040940045071657</v>
      </c>
      <c r="Q154" s="195">
        <f t="shared" si="359"/>
        <v>2.3705086714336945</v>
      </c>
      <c r="R154" s="196">
        <f t="shared" si="355"/>
        <v>2.9114949114513702</v>
      </c>
      <c r="S154" s="159">
        <f>+R154/Q154-1</f>
        <v>0.22821525461473402</v>
      </c>
      <c r="T154" s="134">
        <f>+POWER(R154/M154,0.2)-1</f>
        <v>-3.0276303276164263E-2</v>
      </c>
    </row>
    <row r="155" spans="1:20">
      <c r="A155" s="141" t="s">
        <v>4</v>
      </c>
      <c r="B155" s="172">
        <f t="shared" ref="B155:G155" si="360">+B102/B49</f>
        <v>3.1720201584588068</v>
      </c>
      <c r="C155" s="172">
        <f t="shared" si="360"/>
        <v>3.645858802768239</v>
      </c>
      <c r="D155" s="172">
        <f t="shared" si="360"/>
        <v>3.2487965343512082</v>
      </c>
      <c r="E155" s="172">
        <f t="shared" si="360"/>
        <v>2.7747462621412198</v>
      </c>
      <c r="F155" s="172">
        <f t="shared" si="360"/>
        <v>2.2884577270428008</v>
      </c>
      <c r="G155" s="195">
        <f t="shared" si="360"/>
        <v>2.9591638111817482</v>
      </c>
      <c r="H155" s="195">
        <f t="shared" si="345"/>
        <v>3.2516009140905555</v>
      </c>
      <c r="I155" s="134">
        <f t="shared" ref="I155" si="361">+H155/G155-1</f>
        <v>9.882423602362933E-2</v>
      </c>
      <c r="J155" s="2"/>
      <c r="K155" s="141" t="s">
        <v>4</v>
      </c>
      <c r="L155" s="172">
        <f t="shared" ref="L155:Q155" si="362">+L102/L49</f>
        <v>3.1477056510749786</v>
      </c>
      <c r="M155" s="172">
        <f t="shared" si="362"/>
        <v>3.432847313042485</v>
      </c>
      <c r="N155" s="172">
        <f t="shared" si="362"/>
        <v>3.6207802063819878</v>
      </c>
      <c r="O155" s="172">
        <f t="shared" si="362"/>
        <v>2.6618742478172761</v>
      </c>
      <c r="P155" s="172">
        <f t="shared" si="362"/>
        <v>2.0141565890210384</v>
      </c>
      <c r="Q155" s="195">
        <f t="shared" si="362"/>
        <v>2.4234147181508554</v>
      </c>
      <c r="R155" s="196">
        <f t="shared" si="355"/>
        <v>2.9299970626341718</v>
      </c>
      <c r="S155" s="159">
        <f>+R155/Q155-1</f>
        <v>0.20903658820305226</v>
      </c>
      <c r="T155" s="134">
        <f>+POWER(R155/M155,0.2)-1</f>
        <v>-3.1181240558044276E-2</v>
      </c>
    </row>
    <row r="156" spans="1:20">
      <c r="A156" s="141" t="s">
        <v>5</v>
      </c>
      <c r="B156" s="172">
        <f t="shared" ref="B156:G158" si="363">+B103/B50</f>
        <v>3.1587602011863463</v>
      </c>
      <c r="C156" s="172">
        <f t="shared" si="363"/>
        <v>3.5549268430288277</v>
      </c>
      <c r="D156" s="172">
        <f t="shared" si="363"/>
        <v>2.5038633015483724</v>
      </c>
      <c r="E156" s="172">
        <f t="shared" si="363"/>
        <v>2.7678256657957427</v>
      </c>
      <c r="F156" s="172">
        <f t="shared" si="363"/>
        <v>2.1716076529959611</v>
      </c>
      <c r="G156" s="195">
        <f t="shared" si="363"/>
        <v>2.8002734883585609</v>
      </c>
      <c r="H156" s="195"/>
      <c r="I156" s="134"/>
      <c r="J156" s="2"/>
      <c r="K156" s="141" t="s">
        <v>5</v>
      </c>
      <c r="L156" s="172">
        <f t="shared" ref="L156:Q156" si="364">+L103/L50</f>
        <v>3.1400859862461954</v>
      </c>
      <c r="M156" s="172">
        <f t="shared" si="364"/>
        <v>3.4788213764705431</v>
      </c>
      <c r="N156" s="172">
        <f t="shared" si="364"/>
        <v>3.457609168048541</v>
      </c>
      <c r="O156" s="172">
        <f t="shared" si="364"/>
        <v>2.6912203040081826</v>
      </c>
      <c r="P156" s="172">
        <f t="shared" si="364"/>
        <v>1.9691064477936575</v>
      </c>
      <c r="Q156" s="195">
        <f t="shared" si="364"/>
        <v>2.4766372227491407</v>
      </c>
      <c r="R156" s="196"/>
      <c r="S156" s="159"/>
      <c r="T156" s="134"/>
    </row>
    <row r="157" spans="1:20">
      <c r="A157" s="141" t="s">
        <v>6</v>
      </c>
      <c r="B157" s="172">
        <f t="shared" ref="B157:F157" si="365">+B104/B51</f>
        <v>3.4412963727243553</v>
      </c>
      <c r="C157" s="172">
        <f t="shared" si="365"/>
        <v>3.6752573917634637</v>
      </c>
      <c r="D157" s="172">
        <f t="shared" si="365"/>
        <v>1.996777051619655</v>
      </c>
      <c r="E157" s="172">
        <f t="shared" si="365"/>
        <v>2.4488325399138575</v>
      </c>
      <c r="F157" s="172">
        <f t="shared" si="365"/>
        <v>2.3117440191764835</v>
      </c>
      <c r="G157" s="195">
        <f t="shared" si="363"/>
        <v>3.1096090272775965</v>
      </c>
      <c r="H157" s="195"/>
      <c r="I157" s="134"/>
      <c r="J157" s="2"/>
      <c r="K157" s="141" t="s">
        <v>6</v>
      </c>
      <c r="L157" s="172">
        <f t="shared" ref="L157:Q157" si="366">+L104/L51</f>
        <v>3.1403451047047217</v>
      </c>
      <c r="M157" s="172">
        <f t="shared" si="366"/>
        <v>3.4977345095989838</v>
      </c>
      <c r="N157" s="172">
        <f t="shared" si="366"/>
        <v>3.2534842737452299</v>
      </c>
      <c r="O157" s="172">
        <f t="shared" si="366"/>
        <v>2.7469939195882782</v>
      </c>
      <c r="P157" s="172">
        <f t="shared" si="366"/>
        <v>1.9666382835745895</v>
      </c>
      <c r="Q157" s="195">
        <f t="shared" si="366"/>
        <v>2.5413853600917169</v>
      </c>
      <c r="R157" s="196"/>
      <c r="S157" s="159"/>
      <c r="T157" s="134"/>
    </row>
    <row r="158" spans="1:20">
      <c r="A158" s="141" t="s">
        <v>7</v>
      </c>
      <c r="B158" s="172">
        <f t="shared" ref="B158:F158" si="367">+B105/B52</f>
        <v>3.2568966715308179</v>
      </c>
      <c r="C158" s="172">
        <f t="shared" si="367"/>
        <v>3.8491833719351489</v>
      </c>
      <c r="D158" s="172">
        <f t="shared" si="367"/>
        <v>2.3621957748711613</v>
      </c>
      <c r="E158" s="172">
        <f t="shared" si="367"/>
        <v>2.2581025714604559</v>
      </c>
      <c r="F158" s="172">
        <f t="shared" si="367"/>
        <v>2.3180826105279051</v>
      </c>
      <c r="G158" s="195">
        <f t="shared" si="363"/>
        <v>2.8225149792594864</v>
      </c>
      <c r="H158" s="195"/>
      <c r="I158" s="134"/>
      <c r="J158" s="2"/>
      <c r="K158" s="141" t="s">
        <v>7</v>
      </c>
      <c r="L158" s="172">
        <f t="shared" ref="L158:Q158" si="368">+L105/L52</f>
        <v>3.1326804244552267</v>
      </c>
      <c r="M158" s="172">
        <f t="shared" si="368"/>
        <v>3.5526671266854075</v>
      </c>
      <c r="N158" s="172">
        <f t="shared" si="368"/>
        <v>3.0957684415000362</v>
      </c>
      <c r="O158" s="172">
        <f t="shared" si="368"/>
        <v>2.7385954943398541</v>
      </c>
      <c r="P158" s="172">
        <f t="shared" si="368"/>
        <v>1.9717169204766889</v>
      </c>
      <c r="Q158" s="195">
        <f t="shared" si="368"/>
        <v>2.5838405702801648</v>
      </c>
      <c r="R158" s="195"/>
      <c r="S158" s="159"/>
      <c r="T158" s="134"/>
    </row>
    <row r="159" spans="1:20">
      <c r="A159" s="141" t="s">
        <v>8</v>
      </c>
      <c r="B159" s="172">
        <f t="shared" ref="B159:G159" si="369">+B106/B53</f>
        <v>3.5157720765290486</v>
      </c>
      <c r="C159" s="172">
        <f t="shared" si="369"/>
        <v>3.727424364431152</v>
      </c>
      <c r="D159" s="172">
        <f t="shared" si="369"/>
        <v>2.9700929642475176</v>
      </c>
      <c r="E159" s="172">
        <f t="shared" si="369"/>
        <v>2.3571323885863746</v>
      </c>
      <c r="F159" s="172">
        <f t="shared" si="369"/>
        <v>2.1063404923912841</v>
      </c>
      <c r="G159" s="195">
        <f t="shared" si="369"/>
        <v>2.7382308177217745</v>
      </c>
      <c r="H159" s="195"/>
      <c r="I159" s="134"/>
      <c r="J159" s="2"/>
      <c r="K159" s="141" t="s">
        <v>8</v>
      </c>
      <c r="L159" s="172">
        <f t="shared" ref="L159:P159" si="370">+L106/L53</f>
        <v>3.1625101554205433</v>
      </c>
      <c r="M159" s="172">
        <f t="shared" si="370"/>
        <v>3.5689333286013536</v>
      </c>
      <c r="N159" s="172">
        <f t="shared" si="370"/>
        <v>3.0444047131522787</v>
      </c>
      <c r="O159" s="172">
        <f t="shared" si="370"/>
        <v>2.6864885256969786</v>
      </c>
      <c r="P159" s="172">
        <f t="shared" si="370"/>
        <v>1.9570419432141577</v>
      </c>
      <c r="Q159" s="195">
        <f t="shared" ref="Q159" si="371">+Q106/Q53</f>
        <v>2.6423673751111361</v>
      </c>
      <c r="R159" s="196"/>
      <c r="S159" s="159"/>
      <c r="T159" s="134"/>
    </row>
    <row r="160" spans="1:20">
      <c r="A160" s="141" t="s">
        <v>9</v>
      </c>
      <c r="B160" s="172">
        <f t="shared" ref="B160:G161" si="372">+B107/B54</f>
        <v>3.2310846794863073</v>
      </c>
      <c r="C160" s="172">
        <f t="shared" si="372"/>
        <v>3.8826961263831206</v>
      </c>
      <c r="D160" s="172">
        <f t="shared" si="372"/>
        <v>2.9151234777260742</v>
      </c>
      <c r="E160" s="172">
        <f t="shared" si="372"/>
        <v>1.7362241166676111</v>
      </c>
      <c r="F160" s="172">
        <f t="shared" si="372"/>
        <v>2.3530379930949481</v>
      </c>
      <c r="G160" s="195">
        <f t="shared" si="372"/>
        <v>2.6892850002306945</v>
      </c>
      <c r="H160" s="195"/>
      <c r="I160" s="134"/>
      <c r="J160" s="2"/>
      <c r="K160" s="141" t="s">
        <v>9</v>
      </c>
      <c r="L160" s="172">
        <f t="shared" ref="L160:P160" si="373">+L107/L54</f>
        <v>3.1825352876209614</v>
      </c>
      <c r="M160" s="172">
        <f t="shared" si="373"/>
        <v>3.626283750160685</v>
      </c>
      <c r="N160" s="172">
        <f t="shared" si="373"/>
        <v>2.9820491412430323</v>
      </c>
      <c r="O160" s="172">
        <f t="shared" si="373"/>
        <v>2.5575691489293586</v>
      </c>
      <c r="P160" s="172">
        <f t="shared" si="373"/>
        <v>2.0039671032320596</v>
      </c>
      <c r="Q160" s="195">
        <f t="shared" ref="Q160" si="374">+Q107/Q54</f>
        <v>2.6684730134818855</v>
      </c>
      <c r="R160" s="196"/>
      <c r="S160" s="159"/>
      <c r="T160" s="134"/>
    </row>
    <row r="161" spans="1:20" ht="28">
      <c r="A161" s="142" t="s">
        <v>13</v>
      </c>
      <c r="B161" s="197">
        <f t="shared" ref="B161:F161" si="375">+B108/B55</f>
        <v>3.1825352876209623</v>
      </c>
      <c r="C161" s="197">
        <f t="shared" si="375"/>
        <v>3.626283750160685</v>
      </c>
      <c r="D161" s="197">
        <f t="shared" si="375"/>
        <v>2.9820491412430323</v>
      </c>
      <c r="E161" s="197">
        <f t="shared" si="375"/>
        <v>2.5575691489293586</v>
      </c>
      <c r="F161" s="197">
        <f t="shared" si="375"/>
        <v>2.0039671032320596</v>
      </c>
      <c r="G161" s="198">
        <f t="shared" si="372"/>
        <v>2.6684730134818855</v>
      </c>
      <c r="H161" s="198"/>
      <c r="I161" s="148"/>
      <c r="J161" s="3"/>
      <c r="K161" s="142" t="s">
        <v>14</v>
      </c>
      <c r="L161" s="197">
        <f t="shared" ref="L161" si="376">+AVERAGE(L149:L160)</f>
        <v>3.1449407003639309</v>
      </c>
      <c r="M161" s="197">
        <f>+AVERAGE(M149:M160)</f>
        <v>3.4117591221427035</v>
      </c>
      <c r="N161" s="197">
        <f t="shared" ref="N161:R161" si="377">+AVERAGE(N149:N160)</f>
        <v>3.4560538433615915</v>
      </c>
      <c r="O161" s="197">
        <f t="shared" si="377"/>
        <v>2.7354565237991575</v>
      </c>
      <c r="P161" s="197">
        <f t="shared" si="377"/>
        <v>2.0918086718652691</v>
      </c>
      <c r="Q161" s="198">
        <f t="shared" si="377"/>
        <v>2.4041176057002542</v>
      </c>
      <c r="R161" s="199">
        <f t="shared" si="377"/>
        <v>2.8094138092090932</v>
      </c>
      <c r="S161" s="161">
        <f>+R161/Q161-1</f>
        <v>0.1685841834641808</v>
      </c>
      <c r="T161" s="170">
        <f>+POWER(R161/M161,0.2)-1</f>
        <v>-3.8105436257959147E-2</v>
      </c>
    </row>
    <row r="162" spans="1:20" ht="29" thickBot="1">
      <c r="A162" s="162" t="s">
        <v>12</v>
      </c>
      <c r="B162" s="163"/>
      <c r="C162" s="163">
        <f>+C161/B161-1</f>
        <v>0.13943237778564832</v>
      </c>
      <c r="D162" s="163">
        <f t="shared" ref="D162" si="378">+D161/C161-1</f>
        <v>-0.17765697703305927</v>
      </c>
      <c r="E162" s="163">
        <f t="shared" ref="E162" si="379">+E161/D161-1</f>
        <v>-0.14234506951710868</v>
      </c>
      <c r="F162" s="221">
        <f t="shared" ref="F162" si="380">+F161/E161-1</f>
        <v>-0.21645633547348897</v>
      </c>
      <c r="G162" s="222">
        <f t="shared" ref="G162" si="381">+G160/F160-1</f>
        <v>0.14289909815416157</v>
      </c>
      <c r="H162" s="164"/>
      <c r="I162" s="167"/>
      <c r="J162" s="3"/>
      <c r="K162" s="162" t="s">
        <v>12</v>
      </c>
      <c r="L162" s="163"/>
      <c r="M162" s="163">
        <f>+M161/L161-1</f>
        <v>8.4840525529748856E-2</v>
      </c>
      <c r="N162" s="163">
        <f t="shared" ref="N162" si="382">+N161/M161-1</f>
        <v>1.2982956777754406E-2</v>
      </c>
      <c r="O162" s="163">
        <f t="shared" ref="O162" si="383">+O161/N161-1</f>
        <v>-0.20850292044684471</v>
      </c>
      <c r="P162" s="164">
        <f t="shared" ref="P162" si="384">+P161/O161-1</f>
        <v>-0.23529814725037324</v>
      </c>
      <c r="Q162" s="168">
        <f t="shared" ref="Q162" si="385">+Q161/P161-1</f>
        <v>0.14930090788680905</v>
      </c>
      <c r="R162" s="168"/>
      <c r="S162" s="166"/>
      <c r="T162" s="167"/>
    </row>
  </sheetData>
  <mergeCells count="21">
    <mergeCell ref="A1:T1"/>
    <mergeCell ref="A2:T2"/>
    <mergeCell ref="A3:T3"/>
    <mergeCell ref="A5:I5"/>
    <mergeCell ref="K5:T5"/>
    <mergeCell ref="A23:I23"/>
    <mergeCell ref="K23:T23"/>
    <mergeCell ref="A41:I41"/>
    <mergeCell ref="K41:T41"/>
    <mergeCell ref="A58:I58"/>
    <mergeCell ref="K58:T58"/>
    <mergeCell ref="A129:I129"/>
    <mergeCell ref="K129:T129"/>
    <mergeCell ref="A147:I147"/>
    <mergeCell ref="K147:T147"/>
    <mergeCell ref="A76:I76"/>
    <mergeCell ref="K76:T76"/>
    <mergeCell ref="A94:I94"/>
    <mergeCell ref="K94:T94"/>
    <mergeCell ref="A111:I111"/>
    <mergeCell ref="K111:T111"/>
  </mergeCells>
  <hyperlinks>
    <hyperlink ref="V1" location="INDICE!A1" display="VOLVER INDICE"/>
  </hyperlinks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86"/>
  <sheetViews>
    <sheetView workbookViewId="0">
      <selection activeCell="Q478" sqref="Q478"/>
    </sheetView>
  </sheetViews>
  <sheetFormatPr baseColWidth="10" defaultRowHeight="14" x14ac:dyDescent="0"/>
  <cols>
    <col min="1" max="1" width="11.83203125" style="1" customWidth="1"/>
    <col min="2" max="9" width="8.5" style="1" customWidth="1"/>
    <col min="10" max="10" width="5" style="1" customWidth="1"/>
    <col min="11" max="11" width="10.5" style="1" customWidth="1"/>
    <col min="12" max="19" width="8.5" style="1" customWidth="1"/>
    <col min="20" max="20" width="9.5" style="1" customWidth="1"/>
    <col min="21" max="21" width="10.83203125" style="1"/>
    <col min="22" max="22" width="14.5" style="1" bestFit="1" customWidth="1"/>
    <col min="23" max="16384" width="10.83203125" style="1"/>
  </cols>
  <sheetData>
    <row r="1" spans="1:22" ht="15">
      <c r="A1" s="281" t="s">
        <v>24</v>
      </c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  <c r="P1" s="282"/>
      <c r="Q1" s="282"/>
      <c r="R1" s="282"/>
      <c r="S1" s="282"/>
      <c r="T1" s="282"/>
      <c r="V1" s="192" t="s">
        <v>206</v>
      </c>
    </row>
    <row r="2" spans="1:22" ht="15">
      <c r="A2" s="281" t="s">
        <v>47</v>
      </c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2"/>
      <c r="Q2" s="282"/>
      <c r="R2" s="282"/>
      <c r="S2" s="282"/>
      <c r="T2" s="282"/>
    </row>
    <row r="3" spans="1:22" ht="15">
      <c r="A3" s="283" t="s">
        <v>19</v>
      </c>
      <c r="B3" s="284"/>
      <c r="C3" s="284"/>
      <c r="D3" s="284"/>
      <c r="E3" s="284"/>
      <c r="F3" s="284"/>
      <c r="G3" s="284"/>
      <c r="H3" s="284"/>
      <c r="I3" s="284"/>
      <c r="J3" s="284"/>
      <c r="K3" s="284"/>
      <c r="L3" s="284"/>
      <c r="M3" s="284"/>
      <c r="N3" s="284"/>
      <c r="O3" s="284"/>
      <c r="P3" s="284"/>
      <c r="Q3" s="284"/>
      <c r="R3" s="284"/>
      <c r="S3" s="284"/>
      <c r="T3" s="284"/>
    </row>
    <row r="4" spans="1:22" ht="15" thickBo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</row>
    <row r="5" spans="1:22" ht="15" thickBot="1">
      <c r="A5" s="275" t="s">
        <v>48</v>
      </c>
      <c r="B5" s="276"/>
      <c r="C5" s="276"/>
      <c r="D5" s="276"/>
      <c r="E5" s="276"/>
      <c r="F5" s="276"/>
      <c r="G5" s="276"/>
      <c r="H5" s="276"/>
      <c r="I5" s="277"/>
      <c r="J5" s="2"/>
      <c r="K5" s="275" t="s">
        <v>49</v>
      </c>
      <c r="L5" s="276"/>
      <c r="M5" s="276"/>
      <c r="N5" s="276"/>
      <c r="O5" s="276"/>
      <c r="P5" s="276"/>
      <c r="Q5" s="276"/>
      <c r="R5" s="276"/>
      <c r="S5" s="276"/>
      <c r="T5" s="277"/>
    </row>
    <row r="6" spans="1:22" ht="42">
      <c r="A6" s="38"/>
      <c r="B6" s="209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210">
        <f t="shared" si="0"/>
        <v>2021</v>
      </c>
      <c r="H6" s="40">
        <v>2022</v>
      </c>
      <c r="I6" s="41" t="s">
        <v>16</v>
      </c>
      <c r="J6" s="2"/>
      <c r="K6" s="67"/>
      <c r="L6" s="66">
        <v>2016</v>
      </c>
      <c r="M6" s="66">
        <f>+L6+1</f>
        <v>2017</v>
      </c>
      <c r="N6" s="66">
        <f t="shared" ref="N6:Q6" si="1">+M6+1</f>
        <v>2018</v>
      </c>
      <c r="O6" s="66">
        <f t="shared" si="1"/>
        <v>2019</v>
      </c>
      <c r="P6" s="66">
        <f t="shared" si="1"/>
        <v>2020</v>
      </c>
      <c r="Q6" s="66">
        <f t="shared" si="1"/>
        <v>2021</v>
      </c>
      <c r="R6" s="40">
        <v>2022</v>
      </c>
      <c r="S6" s="79" t="s">
        <v>16</v>
      </c>
      <c r="T6" s="76" t="s">
        <v>21</v>
      </c>
    </row>
    <row r="7" spans="1:22">
      <c r="A7" s="42" t="s">
        <v>10</v>
      </c>
      <c r="B7" s="245">
        <f>+'[1]6.EXPORTACION VARIETAL'!B317/10000</f>
        <v>9.1130759999999995</v>
      </c>
      <c r="C7" s="172">
        <f>+'[1]6.EXPORTACION VARIETAL'!B329/10000</f>
        <v>10.4869</v>
      </c>
      <c r="D7" s="172">
        <f>+'[1]6.EXPORTACION VARIETAL'!B341/10000</f>
        <v>7.7864000000000004</v>
      </c>
      <c r="E7" s="172">
        <f>+'[1]6.EXPORTACION VARIETAL'!B353/10000</f>
        <v>9.3320000000000007</v>
      </c>
      <c r="F7" s="172">
        <f>+'[1]6.EXPORTACION VARIETAL'!B365/10000</f>
        <v>10.935600000000001</v>
      </c>
      <c r="G7" s="246">
        <f>+'[1]6.EXPORTACION VARIETAL'!B377/10000</f>
        <v>11.8568</v>
      </c>
      <c r="H7" s="241">
        <f>+'[1]6.EXPORTACION VARIETAL'!B389/10000</f>
        <v>9.3010999999999999</v>
      </c>
      <c r="I7" s="7">
        <f>+H7/G7-1</f>
        <v>-0.2155471965454423</v>
      </c>
      <c r="J7" s="2"/>
      <c r="K7" s="42" t="s">
        <v>10</v>
      </c>
      <c r="L7" s="6">
        <f>+SUM('[1]6.EXPORTACION VARIETAL'!B306:B317)/10000</f>
        <v>123.31362</v>
      </c>
      <c r="M7" s="6">
        <f t="shared" ref="M7:R7" si="2">+SUM(C7)+SUM(B8:B18)</f>
        <v>131.20304399999998</v>
      </c>
      <c r="N7" s="6">
        <f t="shared" si="2"/>
        <v>116.17229999999999</v>
      </c>
      <c r="O7" s="6">
        <f t="shared" si="2"/>
        <v>119.16120000000001</v>
      </c>
      <c r="P7" s="6">
        <f t="shared" si="2"/>
        <v>127.98949999999999</v>
      </c>
      <c r="Q7" s="6">
        <f t="shared" si="2"/>
        <v>150.8202</v>
      </c>
      <c r="R7" s="37">
        <f t="shared" si="2"/>
        <v>160.62360000000001</v>
      </c>
      <c r="S7" s="80">
        <f>+R7/Q7-1</f>
        <v>6.500057684580729E-2</v>
      </c>
      <c r="T7" s="7">
        <f>+POWER(R7/M7,0.2)-1</f>
        <v>4.1293335582466284E-2</v>
      </c>
    </row>
    <row r="8" spans="1:22">
      <c r="A8" s="42" t="s">
        <v>11</v>
      </c>
      <c r="B8" s="245">
        <f>+'[1]6.EXPORTACION VARIETAL'!B318/10000</f>
        <v>10.402214000000001</v>
      </c>
      <c r="C8" s="172">
        <f>+'[1]6.EXPORTACION VARIETAL'!B330/10000</f>
        <v>6.9089</v>
      </c>
      <c r="D8" s="172">
        <f>+'[1]6.EXPORTACION VARIETAL'!B342/10000</f>
        <v>8.4009999999999998</v>
      </c>
      <c r="E8" s="172">
        <f>+'[1]6.EXPORTACION VARIETAL'!B354/10000</f>
        <v>9.5348000000000006</v>
      </c>
      <c r="F8" s="172">
        <f>+'[1]6.EXPORTACION VARIETAL'!B366/10000</f>
        <v>9.8369</v>
      </c>
      <c r="G8" s="246">
        <f>+'[1]6.EXPORTACION VARIETAL'!B378/10000</f>
        <v>12.230700000000001</v>
      </c>
      <c r="H8" s="241">
        <f>+'[1]6.EXPORTACION VARIETAL'!B390/10000</f>
        <v>12.5318</v>
      </c>
      <c r="I8" s="7">
        <f>+H8/G8-1</f>
        <v>2.4618378343022052E-2</v>
      </c>
      <c r="J8" s="2"/>
      <c r="K8" s="42" t="s">
        <v>11</v>
      </c>
      <c r="L8" s="6">
        <f>+SUM('[1]6.EXPORTACION VARIETAL'!B307:B318)/10000</f>
        <v>124.99723399999999</v>
      </c>
      <c r="M8" s="6">
        <f t="shared" ref="M8:R8" si="3">+SUM(C7:C8)+SUM(B9:B18)</f>
        <v>127.70973000000001</v>
      </c>
      <c r="N8" s="6">
        <f t="shared" si="3"/>
        <v>117.6644</v>
      </c>
      <c r="O8" s="6">
        <f t="shared" si="3"/>
        <v>120.29499999999999</v>
      </c>
      <c r="P8" s="6">
        <f t="shared" si="3"/>
        <v>128.29159999999999</v>
      </c>
      <c r="Q8" s="6">
        <f t="shared" si="3"/>
        <v>153.214</v>
      </c>
      <c r="R8" s="37">
        <f t="shared" si="3"/>
        <v>160.9247</v>
      </c>
      <c r="S8" s="80">
        <f t="shared" ref="S8:S9" si="4">+R8/Q8-1</f>
        <v>5.0326340934901515E-2</v>
      </c>
      <c r="T8" s="7">
        <f t="shared" ref="T8:T9" si="5">+POWER(R8/M8,0.2)-1</f>
        <v>4.7320837369493107E-2</v>
      </c>
    </row>
    <row r="9" spans="1:22">
      <c r="A9" s="42" t="s">
        <v>0</v>
      </c>
      <c r="B9" s="245">
        <f>+'[1]6.EXPORTACION VARIETAL'!B319/10000</f>
        <v>11.585883000000001</v>
      </c>
      <c r="C9" s="172">
        <f>+'[1]6.EXPORTACION VARIETAL'!B331/10000</f>
        <v>9.8188999999999993</v>
      </c>
      <c r="D9" s="172">
        <f>+'[1]6.EXPORTACION VARIETAL'!B343/10000</f>
        <v>9.8148</v>
      </c>
      <c r="E9" s="172">
        <f>+'[1]6.EXPORTACION VARIETAL'!B355/10000</f>
        <v>10.0425</v>
      </c>
      <c r="F9" s="172">
        <f>+'[1]6.EXPORTACION VARIETAL'!B367/10000</f>
        <v>9.8371999999999993</v>
      </c>
      <c r="G9" s="246">
        <f>+'[1]6.EXPORTACION VARIETAL'!B379/10000</f>
        <v>14.075900000000001</v>
      </c>
      <c r="H9" s="241">
        <f>+'[1]6.EXPORTACION VARIETAL'!B391/10000</f>
        <v>14.43614</v>
      </c>
      <c r="I9" s="7">
        <f>+H9/G9-1</f>
        <v>2.559267968655643E-2</v>
      </c>
      <c r="J9" s="2"/>
      <c r="K9" s="42" t="s">
        <v>0</v>
      </c>
      <c r="L9" s="6">
        <f>+SUM('[1]6.EXPORTACION VARIETAL'!B308:B319)/10000</f>
        <v>124.856517</v>
      </c>
      <c r="M9" s="6">
        <f t="shared" ref="M9:R9" si="6">+SUM(C7:C9)+SUM(B10:B18)</f>
        <v>125.942747</v>
      </c>
      <c r="N9" s="6">
        <f t="shared" si="6"/>
        <v>117.66030000000001</v>
      </c>
      <c r="O9" s="6">
        <f t="shared" si="6"/>
        <v>120.5227</v>
      </c>
      <c r="P9" s="6">
        <f t="shared" si="6"/>
        <v>128.08629999999999</v>
      </c>
      <c r="Q9" s="6">
        <f t="shared" si="6"/>
        <v>157.45269999999999</v>
      </c>
      <c r="R9" s="37">
        <f t="shared" si="6"/>
        <v>161.28494000000001</v>
      </c>
      <c r="S9" s="80">
        <f t="shared" si="4"/>
        <v>2.4338991963935852E-2</v>
      </c>
      <c r="T9" s="7">
        <f t="shared" si="5"/>
        <v>5.0713061546092453E-2</v>
      </c>
    </row>
    <row r="10" spans="1:22">
      <c r="A10" s="42" t="s">
        <v>1</v>
      </c>
      <c r="B10" s="245">
        <f>+'[1]6.EXPORTACION VARIETAL'!B320/10000</f>
        <v>10.419391000000001</v>
      </c>
      <c r="C10" s="172">
        <f>+'[1]6.EXPORTACION VARIETAL'!B332/10000</f>
        <v>9.3947000000000003</v>
      </c>
      <c r="D10" s="172">
        <f>+'[1]6.EXPORTACION VARIETAL'!B344/10000</f>
        <v>9.1739999999999995</v>
      </c>
      <c r="E10" s="172">
        <f>+'[1]6.EXPORTACION VARIETAL'!B356/10000</f>
        <v>10.5806</v>
      </c>
      <c r="F10" s="172">
        <f>+'[1]6.EXPORTACION VARIETAL'!B368/10000</f>
        <v>11.5144</v>
      </c>
      <c r="G10" s="246">
        <f>+'[1]6.EXPORTACION VARIETAL'!B380/10000</f>
        <v>13.0221</v>
      </c>
      <c r="H10" s="241">
        <f>+'[1]6.EXPORTACION VARIETAL'!B392/10000</f>
        <v>12.6972</v>
      </c>
      <c r="I10" s="7">
        <f t="shared" ref="I10:I12" si="7">+H10/G10-1</f>
        <v>-2.4949892874421176E-2</v>
      </c>
      <c r="J10" s="2"/>
      <c r="K10" s="42" t="s">
        <v>1</v>
      </c>
      <c r="L10" s="6">
        <f>+SUM('[1]6.EXPORTACION VARIETAL'!B309:B320)/10000</f>
        <v>123.61340799999998</v>
      </c>
      <c r="M10" s="6">
        <f t="shared" ref="M10:R10" si="8">+SUM(C7:C10)+SUM(B11:B18)</f>
        <v>124.91805599999998</v>
      </c>
      <c r="N10" s="6">
        <f t="shared" si="8"/>
        <v>117.43960000000001</v>
      </c>
      <c r="O10" s="6">
        <f t="shared" si="8"/>
        <v>121.9293</v>
      </c>
      <c r="P10" s="6">
        <f t="shared" si="8"/>
        <v>129.02010000000001</v>
      </c>
      <c r="Q10" s="6">
        <f t="shared" si="8"/>
        <v>158.96039999999999</v>
      </c>
      <c r="R10" s="37">
        <f t="shared" si="8"/>
        <v>160.96003999999999</v>
      </c>
      <c r="S10" s="80">
        <f t="shared" ref="S10:S12" si="9">+R10/Q10-1</f>
        <v>1.25794852051202E-2</v>
      </c>
      <c r="T10" s="7">
        <f t="shared" ref="T10:T12" si="10">+POWER(R10/M10,0.2)-1</f>
        <v>5.2006857696553555E-2</v>
      </c>
    </row>
    <row r="11" spans="1:22">
      <c r="A11" s="42" t="s">
        <v>2</v>
      </c>
      <c r="B11" s="245">
        <f>+'[1]6.EXPORTACION VARIETAL'!B321/10000</f>
        <v>10.888489999999999</v>
      </c>
      <c r="C11" s="172">
        <f>+'[1]6.EXPORTACION VARIETAL'!B333/10000</f>
        <v>9.7734000000000005</v>
      </c>
      <c r="D11" s="172">
        <f>+'[1]6.EXPORTACION VARIETAL'!B345/10000</f>
        <v>10.2639</v>
      </c>
      <c r="E11" s="172">
        <f>+'[1]6.EXPORTACION VARIETAL'!B357/10000</f>
        <v>10.9566</v>
      </c>
      <c r="F11" s="172">
        <f>+'[1]6.EXPORTACION VARIETAL'!B369/10000</f>
        <v>11.8812</v>
      </c>
      <c r="G11" s="246">
        <f>+'[1]6.EXPORTACION VARIETAL'!B381/10000</f>
        <v>13.9306</v>
      </c>
      <c r="H11" s="241">
        <f>+'[1]6.EXPORTACION VARIETAL'!B393/10000</f>
        <v>12.417336000000001</v>
      </c>
      <c r="I11" s="7">
        <f t="shared" si="7"/>
        <v>-0.1086287740657258</v>
      </c>
      <c r="J11" s="2"/>
      <c r="K11" s="42" t="s">
        <v>2</v>
      </c>
      <c r="L11" s="6">
        <f>+SUM('[1]6.EXPORTACION VARIETAL'!B310:B321)/10000</f>
        <v>124.1315</v>
      </c>
      <c r="M11" s="6">
        <f t="shared" ref="M11:R11" si="11">+SUM(C7:C11)+SUM(B12:B18)</f>
        <v>123.802966</v>
      </c>
      <c r="N11" s="6">
        <f t="shared" si="11"/>
        <v>117.93010000000001</v>
      </c>
      <c r="O11" s="6">
        <f t="shared" si="11"/>
        <v>122.62200000000001</v>
      </c>
      <c r="P11" s="6">
        <f t="shared" si="11"/>
        <v>129.94470000000001</v>
      </c>
      <c r="Q11" s="6">
        <f t="shared" si="11"/>
        <v>161.00979999999998</v>
      </c>
      <c r="R11" s="37">
        <f t="shared" si="11"/>
        <v>159.446776</v>
      </c>
      <c r="S11" s="80">
        <f t="shared" si="9"/>
        <v>-9.7076327031024867E-3</v>
      </c>
      <c r="T11" s="7">
        <f t="shared" si="10"/>
        <v>5.1906015196135247E-2</v>
      </c>
    </row>
    <row r="12" spans="1:22">
      <c r="A12" s="42" t="s">
        <v>3</v>
      </c>
      <c r="B12" s="245">
        <f>+'[1]6.EXPORTACION VARIETAL'!B322/10000</f>
        <v>9.1300629999999998</v>
      </c>
      <c r="C12" s="172">
        <f>+'[1]6.EXPORTACION VARIETAL'!B334/10000</f>
        <v>10.282</v>
      </c>
      <c r="D12" s="172">
        <f>+'[1]6.EXPORTACION VARIETAL'!B346/10000</f>
        <v>8.9947999999999997</v>
      </c>
      <c r="E12" s="172">
        <f>+'[1]6.EXPORTACION VARIETAL'!B358/10000</f>
        <v>9.3844999999999992</v>
      </c>
      <c r="F12" s="172">
        <f>+'[1]6.EXPORTACION VARIETAL'!B370/10000</f>
        <v>11.442600000000001</v>
      </c>
      <c r="G12" s="246">
        <f>+'[1]6.EXPORTACION VARIETAL'!B382/10000</f>
        <v>14.400499999999999</v>
      </c>
      <c r="H12" s="241">
        <f>+'[1]6.EXPORTACION VARIETAL'!B394/10000</f>
        <v>14.722413000000001</v>
      </c>
      <c r="I12" s="7">
        <f t="shared" si="7"/>
        <v>2.2354293253706636E-2</v>
      </c>
      <c r="J12" s="2"/>
      <c r="K12" s="42" t="s">
        <v>3</v>
      </c>
      <c r="L12" s="6">
        <f>+SUM('[1]6.EXPORTACION VARIETAL'!B311:B322)/10000</f>
        <v>121.86432800000003</v>
      </c>
      <c r="M12" s="6">
        <f t="shared" ref="M12:R12" si="12">+SUM(C7:C12)+SUM(B13:B18)</f>
        <v>124.954903</v>
      </c>
      <c r="N12" s="6">
        <f t="shared" si="12"/>
        <v>116.6429</v>
      </c>
      <c r="O12" s="6">
        <f t="shared" si="12"/>
        <v>123.0117</v>
      </c>
      <c r="P12" s="6">
        <f t="shared" si="12"/>
        <v>132.00280000000001</v>
      </c>
      <c r="Q12" s="6">
        <f t="shared" si="12"/>
        <v>163.96769999999998</v>
      </c>
      <c r="R12" s="37">
        <f t="shared" si="12"/>
        <v>159.76868899999999</v>
      </c>
      <c r="S12" s="80">
        <f t="shared" si="9"/>
        <v>-2.5608769288097522E-2</v>
      </c>
      <c r="T12" s="7">
        <f t="shared" si="10"/>
        <v>5.0382975091142868E-2</v>
      </c>
    </row>
    <row r="13" spans="1:22">
      <c r="A13" s="42" t="s">
        <v>4</v>
      </c>
      <c r="B13" s="245">
        <f>+'[1]6.EXPORTACION VARIETAL'!B323/10000</f>
        <v>8.9213970000000007</v>
      </c>
      <c r="C13" s="172">
        <f>+'[1]6.EXPORTACION VARIETAL'!B335/10000</f>
        <v>9.4985999999999997</v>
      </c>
      <c r="D13" s="172">
        <f>+'[1]6.EXPORTACION VARIETAL'!B347/10000</f>
        <v>11.1129</v>
      </c>
      <c r="E13" s="172">
        <f>+'[1]6.EXPORTACION VARIETAL'!B359/10000</f>
        <v>10.1081</v>
      </c>
      <c r="F13" s="172">
        <f>+'[1]6.EXPORTACION VARIETAL'!B371/10000</f>
        <v>14.8954</v>
      </c>
      <c r="G13" s="246">
        <f>+'[1]6.EXPORTACION VARIETAL'!B383/10000</f>
        <v>13.5121</v>
      </c>
      <c r="H13" s="241"/>
      <c r="I13" s="7"/>
      <c r="J13" s="2"/>
      <c r="K13" s="42" t="s">
        <v>4</v>
      </c>
      <c r="L13" s="6">
        <f>+SUM('[1]6.EXPORTACION VARIETAL'!B312:B323)/10000</f>
        <v>121.48381000000003</v>
      </c>
      <c r="M13" s="6">
        <f>+SUM(C7:C13)+SUM(B14:B18)</f>
        <v>125.532106</v>
      </c>
      <c r="N13" s="6">
        <f>+SUM(D7:D13)+SUM(C14:C18)</f>
        <v>118.2572</v>
      </c>
      <c r="O13" s="6">
        <f>+SUM(E7:E13)+SUM(D14:D18)</f>
        <v>122.0069</v>
      </c>
      <c r="P13" s="6">
        <f>+SUM(F7:F13)+SUM(E14:E18)</f>
        <v>136.7901</v>
      </c>
      <c r="Q13" s="6">
        <f>+SUM(G7:G13)+SUM(F14:F18)</f>
        <v>162.58440000000002</v>
      </c>
      <c r="R13" s="37"/>
      <c r="S13" s="80"/>
      <c r="T13" s="7"/>
    </row>
    <row r="14" spans="1:22">
      <c r="A14" s="42" t="s">
        <v>5</v>
      </c>
      <c r="B14" s="245">
        <f>+'[1]6.EXPORTACION VARIETAL'!B324/10000</f>
        <v>13.859415</v>
      </c>
      <c r="C14" s="172">
        <f>+'[1]6.EXPORTACION VARIETAL'!B336/10000</f>
        <v>12.6334</v>
      </c>
      <c r="D14" s="172">
        <f>+'[1]6.EXPORTACION VARIETAL'!B348/10000</f>
        <v>11.166600000000001</v>
      </c>
      <c r="E14" s="172">
        <f>+'[1]6.EXPORTACION VARIETAL'!B360/10000</f>
        <v>12.877800000000001</v>
      </c>
      <c r="F14" s="172">
        <f>+'[1]6.EXPORTACION VARIETAL'!B372/10000</f>
        <v>13.613200000000001</v>
      </c>
      <c r="G14" s="246">
        <f>+'[1]6.EXPORTACION VARIETAL'!B384/10000</f>
        <v>13.033099999999999</v>
      </c>
      <c r="H14" s="241"/>
      <c r="I14" s="7"/>
      <c r="J14" s="2"/>
      <c r="K14" s="42" t="s">
        <v>5</v>
      </c>
      <c r="L14" s="6">
        <f>+SUM('[1]6.EXPORTACION VARIETAL'!B313:B324)/10000</f>
        <v>125.89578800000001</v>
      </c>
      <c r="M14" s="6">
        <f>+SUM(C7:C14)+SUM(B15:B18)</f>
        <v>124.30609099999998</v>
      </c>
      <c r="N14" s="6">
        <f>+SUM(D7:D14)+SUM(C15:C18)</f>
        <v>116.79040000000001</v>
      </c>
      <c r="O14" s="6">
        <f>+SUM(E7:E14)+SUM(D15:D18)</f>
        <v>123.71810000000001</v>
      </c>
      <c r="P14" s="6">
        <f>+SUM(F7:F14)+SUM(E15:E18)</f>
        <v>137.52549999999999</v>
      </c>
      <c r="Q14" s="6">
        <f>+SUM(G7:G14)+SUM(F15:F18)</f>
        <v>162.0043</v>
      </c>
      <c r="R14" s="37"/>
      <c r="S14" s="80"/>
      <c r="T14" s="7"/>
    </row>
    <row r="15" spans="1:22">
      <c r="A15" s="42" t="s">
        <v>6</v>
      </c>
      <c r="B15" s="245">
        <f>+'[1]6.EXPORTACION VARIETAL'!B325/10000</f>
        <v>11.001875</v>
      </c>
      <c r="C15" s="172">
        <f>+'[1]6.EXPORTACION VARIETAL'!B337/10000</f>
        <v>9.7470999999999997</v>
      </c>
      <c r="D15" s="172">
        <f>+'[1]6.EXPORTACION VARIETAL'!B349/10000</f>
        <v>9.0022000000000002</v>
      </c>
      <c r="E15" s="172">
        <f>+'[1]6.EXPORTACION VARIETAL'!B361/10000</f>
        <v>9.7767999999999997</v>
      </c>
      <c r="F15" s="172">
        <f>+'[1]6.EXPORTACION VARIETAL'!B373/10000</f>
        <v>13.769299999999999</v>
      </c>
      <c r="G15" s="246">
        <f>+'[1]6.EXPORTACION VARIETAL'!B385/10000</f>
        <v>14.038600000000001</v>
      </c>
      <c r="H15" s="241"/>
      <c r="I15" s="7"/>
      <c r="J15" s="2"/>
      <c r="K15" s="42" t="s">
        <v>6</v>
      </c>
      <c r="L15" s="6">
        <f>+SUM('[1]6.EXPORTACION VARIETAL'!B314:B325)/10000</f>
        <v>125.731086</v>
      </c>
      <c r="M15" s="6">
        <f>+SUM(C7:C15)+SUM(B16:B18)</f>
        <v>123.05131599999999</v>
      </c>
      <c r="N15" s="6">
        <f>+SUM(D7:D15)+SUM(C16:C18)</f>
        <v>116.0455</v>
      </c>
      <c r="O15" s="6">
        <f>+SUM(E7:E15)+SUM(D16:D18)</f>
        <v>124.4927</v>
      </c>
      <c r="P15" s="6">
        <f>+SUM(F7:F15)+SUM(E16:E18)</f>
        <v>141.518</v>
      </c>
      <c r="Q15" s="6">
        <f>+SUM(G7:G15)+SUM(F16:F18)</f>
        <v>162.27360000000002</v>
      </c>
      <c r="R15" s="37"/>
      <c r="S15" s="80"/>
      <c r="T15" s="7"/>
    </row>
    <row r="16" spans="1:22">
      <c r="A16" s="42" t="s">
        <v>7</v>
      </c>
      <c r="B16" s="245">
        <f>+'[1]6.EXPORTACION VARIETAL'!B326/10000</f>
        <v>12.187416000000001</v>
      </c>
      <c r="C16" s="172">
        <f>+'[1]6.EXPORTACION VARIETAL'!B338/10000</f>
        <v>11.659800000000001</v>
      </c>
      <c r="D16" s="172">
        <f>+'[1]6.EXPORTACION VARIETAL'!B350/10000</f>
        <v>11.718299999999999</v>
      </c>
      <c r="E16" s="172">
        <f>+'[1]6.EXPORTACION VARIETAL'!B362/10000</f>
        <v>12.427099999999999</v>
      </c>
      <c r="F16" s="172">
        <f>+'[1]6.EXPORTACION VARIETAL'!B374/10000</f>
        <v>16.6234</v>
      </c>
      <c r="G16" s="246">
        <f>+'[1]6.EXPORTACION VARIETAL'!B386/10000</f>
        <v>14.243399999999999</v>
      </c>
      <c r="H16" s="241"/>
      <c r="I16" s="7"/>
      <c r="J16" s="2"/>
      <c r="K16" s="42" t="s">
        <v>7</v>
      </c>
      <c r="L16" s="6">
        <f>+SUM('[1]6.EXPORTACION VARIETAL'!B315:B326)/10000</f>
        <v>126.76471400000001</v>
      </c>
      <c r="M16" s="6">
        <f>+SUM(C7:C16)+SUM(B17:B18)</f>
        <v>122.52369999999999</v>
      </c>
      <c r="N16" s="6">
        <f>+SUM(D7:D16)+SUM(C17:C18)</f>
        <v>116.104</v>
      </c>
      <c r="O16" s="6">
        <f>+SUM(E7:E16)+SUM(D17:D18)</f>
        <v>125.2015</v>
      </c>
      <c r="P16" s="6">
        <f>+SUM(F7:F16)+SUM(E17:E18)</f>
        <v>145.71430000000001</v>
      </c>
      <c r="Q16" s="6">
        <f>+SUM(G7:G16)+SUM(F17:F18)</f>
        <v>159.89360000000002</v>
      </c>
      <c r="R16" s="37"/>
      <c r="S16" s="80"/>
      <c r="T16" s="7"/>
    </row>
    <row r="17" spans="1:20">
      <c r="A17" s="42" t="s">
        <v>8</v>
      </c>
      <c r="B17" s="245">
        <f>+'[1]6.EXPORTACION VARIETAL'!B327/10000</f>
        <v>9.9344999999999999</v>
      </c>
      <c r="C17" s="172">
        <f>+'[1]6.EXPORTACION VARIETAL'!B339/10000</f>
        <v>9.2789999999999999</v>
      </c>
      <c r="D17" s="172">
        <f>+'[1]6.EXPORTACION VARIETAL'!B351/10000</f>
        <v>10.0657</v>
      </c>
      <c r="E17" s="172">
        <f>+'[1]6.EXPORTACION VARIETAL'!B363/10000</f>
        <v>11.2658</v>
      </c>
      <c r="F17" s="172">
        <f>+'[1]6.EXPORTACION VARIETAL'!B375/10000</f>
        <v>13.411300000000001</v>
      </c>
      <c r="G17" s="246">
        <f>+'[1]6.EXPORTACION VARIETAL'!B387/10000</f>
        <v>15.581799999999999</v>
      </c>
      <c r="H17" s="241"/>
      <c r="I17" s="7"/>
      <c r="J17" s="2"/>
      <c r="K17" s="42" t="s">
        <v>8</v>
      </c>
      <c r="L17" s="6">
        <f>+SUM('[1]6.EXPORTACION VARIETAL'!B316:B327)/10000</f>
        <v>127.83728700000002</v>
      </c>
      <c r="M17" s="6">
        <f>+SUM(C7:C17)+SUM(B18)</f>
        <v>121.8682</v>
      </c>
      <c r="N17" s="6">
        <f>+SUM(D7:D17)+SUM(C18)</f>
        <v>116.8907</v>
      </c>
      <c r="O17" s="6">
        <f>+SUM(E7:E17)+SUM(D18)</f>
        <v>126.40159999999999</v>
      </c>
      <c r="P17" s="6">
        <f>+SUM(F7:F17)+SUM(E18)</f>
        <v>147.85980000000001</v>
      </c>
      <c r="Q17" s="6">
        <f>+SUM(G7:G17)+SUM(F18)</f>
        <v>162.0641</v>
      </c>
      <c r="R17" s="37"/>
      <c r="S17" s="80"/>
      <c r="T17" s="7"/>
    </row>
    <row r="18" spans="1:20">
      <c r="A18" s="42" t="s">
        <v>9</v>
      </c>
      <c r="B18" s="245">
        <f>+'[1]6.EXPORTACION VARIETAL'!B328/10000</f>
        <v>12.3855</v>
      </c>
      <c r="C18" s="172">
        <f>+'[1]6.EXPORTACION VARIETAL'!B340/10000</f>
        <v>9.3901000000000003</v>
      </c>
      <c r="D18" s="172">
        <f>+'[1]6.EXPORTACION VARIETAL'!B352/10000</f>
        <v>10.115</v>
      </c>
      <c r="E18" s="172">
        <f>+'[1]6.EXPORTACION VARIETAL'!B364/10000</f>
        <v>10.099299999999999</v>
      </c>
      <c r="F18" s="172">
        <f>+'[1]6.EXPORTACION VARIETAL'!B376/10000</f>
        <v>12.138500000000001</v>
      </c>
      <c r="G18" s="246">
        <f>+'[1]6.EXPORTACION VARIETAL'!B388/10000</f>
        <v>13.2537</v>
      </c>
      <c r="H18" s="241"/>
      <c r="I18" s="7"/>
      <c r="J18" s="2"/>
      <c r="K18" s="42" t="s">
        <v>9</v>
      </c>
      <c r="L18" s="6">
        <f>+SUM('[1]6.EXPORTACION VARIETAL'!B317:B328)/10000</f>
        <v>129.82921999999999</v>
      </c>
      <c r="M18" s="6">
        <f>+SUM(C7:C18)</f>
        <v>118.8728</v>
      </c>
      <c r="N18" s="6">
        <f>+SUM(D7:D18)</f>
        <v>117.61559999999999</v>
      </c>
      <c r="O18" s="6">
        <f>+SUM(E7:E18)</f>
        <v>126.38589999999999</v>
      </c>
      <c r="P18" s="6">
        <f>+SUM(F7:F18)</f>
        <v>149.899</v>
      </c>
      <c r="Q18" s="6">
        <f>+SUM(G7:G18)</f>
        <v>163.17930000000001</v>
      </c>
      <c r="R18" s="37"/>
      <c r="S18" s="80"/>
      <c r="T18" s="7"/>
    </row>
    <row r="19" spans="1:20" ht="28">
      <c r="A19" s="53" t="s">
        <v>13</v>
      </c>
      <c r="B19" s="247">
        <f>SUM(B7:B18)</f>
        <v>129.82921999999999</v>
      </c>
      <c r="C19" s="173">
        <f t="shared" ref="C19:G19" si="13">SUM(C7:C18)</f>
        <v>118.8728</v>
      </c>
      <c r="D19" s="173">
        <f t="shared" si="13"/>
        <v>117.61559999999999</v>
      </c>
      <c r="E19" s="173">
        <f t="shared" si="13"/>
        <v>126.38589999999999</v>
      </c>
      <c r="F19" s="173">
        <f t="shared" si="13"/>
        <v>149.899</v>
      </c>
      <c r="G19" s="248">
        <f t="shared" si="13"/>
        <v>163.17930000000001</v>
      </c>
      <c r="H19" s="248"/>
      <c r="I19" s="56"/>
      <c r="J19" s="3"/>
      <c r="K19" s="43" t="s">
        <v>14</v>
      </c>
      <c r="L19" s="46">
        <f t="shared" ref="L19" si="14">+AVERAGE(L7:L18)</f>
        <v>125.02654266666667</v>
      </c>
      <c r="M19" s="46">
        <f>+AVERAGE(M7:M18)</f>
        <v>124.55713825000002</v>
      </c>
      <c r="N19" s="46">
        <f t="shared" ref="N19:Q19" si="15">+AVERAGE(N7:N18)</f>
        <v>117.10108333333335</v>
      </c>
      <c r="O19" s="46">
        <f t="shared" si="15"/>
        <v>122.97904999999999</v>
      </c>
      <c r="P19" s="46">
        <f t="shared" si="15"/>
        <v>136.22014166666668</v>
      </c>
      <c r="Q19" s="46">
        <f t="shared" si="15"/>
        <v>159.78534166666668</v>
      </c>
      <c r="R19" s="215">
        <f t="shared" ref="R19" si="16">+AVERAGE(R7:R18)</f>
        <v>160.50145750000001</v>
      </c>
      <c r="S19" s="81">
        <f>+R19/Q19-1</f>
        <v>4.4817367216778425E-3</v>
      </c>
      <c r="T19" s="77">
        <f>+POWER(R19/M19,0.2)-1</f>
        <v>5.2015338178788895E-2</v>
      </c>
    </row>
    <row r="20" spans="1:20" ht="28">
      <c r="A20" s="57" t="s">
        <v>15</v>
      </c>
      <c r="B20" s="213">
        <f>+B19/B$163</f>
        <v>0.59623017418856905</v>
      </c>
      <c r="C20" s="58">
        <f t="shared" ref="C20" si="17">+C19/C$163</f>
        <v>0.60672913987056198</v>
      </c>
      <c r="D20" s="58">
        <f t="shared" ref="D20" si="18">+D19/D$163</f>
        <v>0.60678612645788632</v>
      </c>
      <c r="E20" s="58">
        <f t="shared" ref="E20" si="19">+E19/E$163</f>
        <v>0.59470288359556822</v>
      </c>
      <c r="F20" s="58">
        <f t="shared" ref="F20:G20" si="20">+F19/F$163</f>
        <v>0.5777011272762308</v>
      </c>
      <c r="G20" s="206">
        <f t="shared" si="20"/>
        <v>0.60958993152450436</v>
      </c>
      <c r="H20" s="203"/>
      <c r="I20" s="60"/>
      <c r="J20" s="3"/>
      <c r="K20" s="44" t="s">
        <v>15</v>
      </c>
      <c r="L20" s="48">
        <f>+L19/L$163</f>
        <v>0.57859083610132367</v>
      </c>
      <c r="M20" s="48">
        <f t="shared" ref="M20" si="21">+M19/M$163</f>
        <v>0.60429978588220468</v>
      </c>
      <c r="N20" s="48">
        <f t="shared" ref="N20" si="22">+N19/N$163</f>
        <v>0.61085081315393253</v>
      </c>
      <c r="O20" s="48">
        <f t="shared" ref="O20" si="23">+O19/O$163</f>
        <v>0.59886383968037615</v>
      </c>
      <c r="P20" s="48">
        <f t="shared" ref="P20:Q20" si="24">+P19/P$163</f>
        <v>0.57680737394093384</v>
      </c>
      <c r="Q20" s="48">
        <f t="shared" si="24"/>
        <v>0.60118280461954932</v>
      </c>
      <c r="R20" s="203">
        <f t="shared" ref="R20" si="25">+R19/R$163</f>
        <v>0.61434835838422885</v>
      </c>
      <c r="S20" s="74"/>
      <c r="T20" s="78"/>
    </row>
    <row r="21" spans="1:20" ht="29" thickBot="1">
      <c r="A21" s="61" t="s">
        <v>12</v>
      </c>
      <c r="B21" s="214"/>
      <c r="C21" s="63">
        <f>+C19/B19-1</f>
        <v>-8.4391017676914259E-2</v>
      </c>
      <c r="D21" s="63">
        <f t="shared" ref="D21:G21" si="26">+D19/C19-1</f>
        <v>-1.057601066013425E-2</v>
      </c>
      <c r="E21" s="63">
        <f t="shared" si="26"/>
        <v>7.456748934665125E-2</v>
      </c>
      <c r="F21" s="63">
        <f t="shared" si="26"/>
        <v>0.18604211387504477</v>
      </c>
      <c r="G21" s="207">
        <f t="shared" si="26"/>
        <v>8.8594987291442884E-2</v>
      </c>
      <c r="H21" s="202"/>
      <c r="I21" s="65"/>
      <c r="J21" s="2"/>
      <c r="K21" s="45" t="s">
        <v>12</v>
      </c>
      <c r="L21" s="49"/>
      <c r="M21" s="50">
        <f>+M19/L19-1</f>
        <v>-3.7544381109387848E-3</v>
      </c>
      <c r="N21" s="50">
        <f t="shared" ref="N21:R21" si="27">+N19/M19-1</f>
        <v>-5.9860518806248875E-2</v>
      </c>
      <c r="O21" s="50">
        <f t="shared" si="27"/>
        <v>5.0195664287193242E-2</v>
      </c>
      <c r="P21" s="50">
        <f t="shared" si="27"/>
        <v>0.10766949058938646</v>
      </c>
      <c r="Q21" s="50">
        <f t="shared" si="27"/>
        <v>0.17299350677276859</v>
      </c>
      <c r="R21" s="202">
        <f t="shared" si="27"/>
        <v>4.4817367216778425E-3</v>
      </c>
      <c r="S21" s="75"/>
      <c r="T21" s="52"/>
    </row>
    <row r="22" spans="1:20" ht="15" thickBo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</row>
    <row r="23" spans="1:20" ht="15" thickBot="1">
      <c r="A23" s="275" t="s">
        <v>50</v>
      </c>
      <c r="B23" s="276"/>
      <c r="C23" s="276"/>
      <c r="D23" s="276"/>
      <c r="E23" s="276"/>
      <c r="F23" s="276"/>
      <c r="G23" s="276"/>
      <c r="H23" s="276"/>
      <c r="I23" s="277"/>
      <c r="J23" s="2"/>
      <c r="K23" s="275" t="s">
        <v>51</v>
      </c>
      <c r="L23" s="276"/>
      <c r="M23" s="276"/>
      <c r="N23" s="276"/>
      <c r="O23" s="276"/>
      <c r="P23" s="276"/>
      <c r="Q23" s="276"/>
      <c r="R23" s="276"/>
      <c r="S23" s="276"/>
      <c r="T23" s="277"/>
    </row>
    <row r="24" spans="1:20" ht="42">
      <c r="A24" s="38"/>
      <c r="B24" s="209">
        <v>2016</v>
      </c>
      <c r="C24" s="39">
        <f>+B24+1</f>
        <v>2017</v>
      </c>
      <c r="D24" s="39">
        <f t="shared" ref="D24:G24" si="28">+C24+1</f>
        <v>2018</v>
      </c>
      <c r="E24" s="39">
        <f t="shared" si="28"/>
        <v>2019</v>
      </c>
      <c r="F24" s="39">
        <f t="shared" si="28"/>
        <v>2020</v>
      </c>
      <c r="G24" s="210">
        <f t="shared" si="28"/>
        <v>2021</v>
      </c>
      <c r="H24" s="40">
        <v>2022</v>
      </c>
      <c r="I24" s="41" t="s">
        <v>16</v>
      </c>
      <c r="J24" s="2"/>
      <c r="K24" s="67"/>
      <c r="L24" s="66">
        <v>2016</v>
      </c>
      <c r="M24" s="66">
        <f>+L24+1</f>
        <v>2017</v>
      </c>
      <c r="N24" s="66">
        <f t="shared" ref="N24:Q24" si="29">+M24+1</f>
        <v>2018</v>
      </c>
      <c r="O24" s="66">
        <f t="shared" si="29"/>
        <v>2019</v>
      </c>
      <c r="P24" s="66">
        <f t="shared" si="29"/>
        <v>2020</v>
      </c>
      <c r="Q24" s="66">
        <f t="shared" si="29"/>
        <v>2021</v>
      </c>
      <c r="R24" s="40">
        <v>2022</v>
      </c>
      <c r="S24" s="79" t="s">
        <v>16</v>
      </c>
      <c r="T24" s="76" t="s">
        <v>21</v>
      </c>
    </row>
    <row r="25" spans="1:20">
      <c r="A25" s="42" t="s">
        <v>10</v>
      </c>
      <c r="B25" s="245">
        <f>+'[1]6.EXPORTACION VARIETAL'!C317/10000</f>
        <v>2.6445189999999998</v>
      </c>
      <c r="C25" s="172">
        <f>+'[1]6.EXPORTACION VARIETAL'!C329/10000</f>
        <v>1.5986</v>
      </c>
      <c r="D25" s="172">
        <f>+'[1]6.EXPORTACION VARIETAL'!C341/10000</f>
        <v>1.2941</v>
      </c>
      <c r="E25" s="172">
        <f>+'[1]6.EXPORTACION VARIETAL'!C353/10000</f>
        <v>1.421</v>
      </c>
      <c r="F25" s="172">
        <f>+'[1]6.EXPORTACION VARIETAL'!C365/10000</f>
        <v>1.7150000000000001</v>
      </c>
      <c r="G25" s="246">
        <f>+'[1]6.EXPORTACION VARIETAL'!C377/10000</f>
        <v>1.7473000000000001</v>
      </c>
      <c r="H25" s="241">
        <f>+'[1]6.EXPORTACION VARIETAL'!C389/10000</f>
        <v>1.3627</v>
      </c>
      <c r="I25" s="7">
        <f>+H25/G25-1</f>
        <v>-0.22011102844388486</v>
      </c>
      <c r="J25" s="2"/>
      <c r="K25" s="42" t="s">
        <v>10</v>
      </c>
      <c r="L25" s="6">
        <f>+SUM('[1]6.EXPORTACION VARIETAL'!C306:C317)/10000</f>
        <v>26.970019000000001</v>
      </c>
      <c r="M25" s="6">
        <f>+SUM(C25)+SUM(B26:B36)</f>
        <v>19.483249999999998</v>
      </c>
      <c r="N25" s="6">
        <f>+SUM(D25)+SUM(C26:C36)</f>
        <v>18.381299999999996</v>
      </c>
      <c r="O25" s="6">
        <f>+SUM(E25)+SUM(D26:D36)</f>
        <v>17.383699999999997</v>
      </c>
      <c r="P25" s="6">
        <f t="shared" ref="P25" si="30">+SUM(F25)+SUM(E26:E36)</f>
        <v>17.6219</v>
      </c>
      <c r="Q25" s="6">
        <f t="shared" ref="Q25" si="31">+SUM(G25)+SUM(F26:F36)</f>
        <v>23.005700000000001</v>
      </c>
      <c r="R25" s="37">
        <f t="shared" ref="R25" si="32">+SUM(H25)+SUM(G26:G36)</f>
        <v>23.508000000000003</v>
      </c>
      <c r="S25" s="80">
        <f>+R25/Q25-1</f>
        <v>2.1833719469522839E-2</v>
      </c>
      <c r="T25" s="7">
        <f>+POWER(R25/M25,0.2)-1</f>
        <v>3.8271315289030827E-2</v>
      </c>
    </row>
    <row r="26" spans="1:20">
      <c r="A26" s="42" t="s">
        <v>11</v>
      </c>
      <c r="B26" s="245">
        <f>+'[1]6.EXPORTACION VARIETAL'!C318/10000</f>
        <v>1.1608959999999999</v>
      </c>
      <c r="C26" s="172">
        <f>+'[1]6.EXPORTACION VARIETAL'!C330/10000</f>
        <v>1.0477000000000001</v>
      </c>
      <c r="D26" s="172">
        <f>+'[1]6.EXPORTACION VARIETAL'!C342/10000</f>
        <v>1.0250999999999999</v>
      </c>
      <c r="E26" s="172">
        <f>+'[1]6.EXPORTACION VARIETAL'!C354/10000</f>
        <v>1.1740999999999999</v>
      </c>
      <c r="F26" s="172">
        <f>+'[1]6.EXPORTACION VARIETAL'!C366/10000</f>
        <v>1.6660999999999999</v>
      </c>
      <c r="G26" s="246">
        <f>+'[1]6.EXPORTACION VARIETAL'!C378/10000</f>
        <v>1.8915</v>
      </c>
      <c r="H26" s="241">
        <f>+'[1]6.EXPORTACION VARIETAL'!C390/10000</f>
        <v>1.3777999999999999</v>
      </c>
      <c r="I26" s="7">
        <f>+H26/G26-1</f>
        <v>-0.271583399418451</v>
      </c>
      <c r="J26" s="2"/>
      <c r="K26" s="42" t="s">
        <v>11</v>
      </c>
      <c r="L26" s="6">
        <f>+SUM('[1]6.EXPORTACION VARIETAL'!C307:C318)/10000</f>
        <v>26.261415000000003</v>
      </c>
      <c r="M26" s="6">
        <f t="shared" ref="M26:O26" si="33">+SUM(C25:C26)+SUM(B27:B36)</f>
        <v>19.370054</v>
      </c>
      <c r="N26" s="6">
        <f t="shared" si="33"/>
        <v>18.358699999999995</v>
      </c>
      <c r="O26" s="6">
        <f t="shared" si="33"/>
        <v>17.532699999999998</v>
      </c>
      <c r="P26" s="6">
        <f t="shared" ref="P26" si="34">+SUM(F25:F26)+SUM(E27:E36)</f>
        <v>18.113900000000001</v>
      </c>
      <c r="Q26" s="6">
        <f t="shared" ref="Q26" si="35">+SUM(G25:G26)+SUM(F27:F36)</f>
        <v>23.231099999999998</v>
      </c>
      <c r="R26" s="37">
        <f t="shared" ref="R26" si="36">+SUM(H25:H26)+SUM(G27:G36)</f>
        <v>22.994300000000003</v>
      </c>
      <c r="S26" s="80">
        <f t="shared" ref="S26:S30" si="37">+R26/Q26-1</f>
        <v>-1.0193232348016057E-2</v>
      </c>
      <c r="T26" s="7">
        <f t="shared" ref="T26:T30" si="38">+POWER(R26/M26,0.2)-1</f>
        <v>3.4898773734687749E-2</v>
      </c>
    </row>
    <row r="27" spans="1:20">
      <c r="A27" s="42" t="s">
        <v>0</v>
      </c>
      <c r="B27" s="245">
        <f>+'[1]6.EXPORTACION VARIETAL'!C319/10000</f>
        <v>1.493752</v>
      </c>
      <c r="C27" s="172">
        <f>+'[1]6.EXPORTACION VARIETAL'!C331/10000</f>
        <v>1.7447999999999999</v>
      </c>
      <c r="D27" s="172">
        <f>+'[1]6.EXPORTACION VARIETAL'!C343/10000</f>
        <v>1.2257</v>
      </c>
      <c r="E27" s="172">
        <f>+'[1]6.EXPORTACION VARIETAL'!C355/10000</f>
        <v>1.1737</v>
      </c>
      <c r="F27" s="172">
        <f>+'[1]6.EXPORTACION VARIETAL'!C367/10000</f>
        <v>1.821</v>
      </c>
      <c r="G27" s="246">
        <f>+'[1]6.EXPORTACION VARIETAL'!C379/10000</f>
        <v>2.5272000000000001</v>
      </c>
      <c r="H27" s="241">
        <f>+'[1]6.EXPORTACION VARIETAL'!C391/10000</f>
        <v>1.7363299999999999</v>
      </c>
      <c r="I27" s="7">
        <f>+H27/G27-1</f>
        <v>-0.31294317822095608</v>
      </c>
      <c r="J27" s="2"/>
      <c r="K27" s="42" t="s">
        <v>0</v>
      </c>
      <c r="L27" s="6">
        <f>+SUM('[1]6.EXPORTACION VARIETAL'!C308:C319)/10000</f>
        <v>23.880966999999998</v>
      </c>
      <c r="M27" s="6">
        <f t="shared" ref="M27:O27" si="39">+SUM(C25:C27)+SUM(B28:B36)</f>
        <v>19.621102</v>
      </c>
      <c r="N27" s="6">
        <f t="shared" si="39"/>
        <v>17.839599999999997</v>
      </c>
      <c r="O27" s="6">
        <f t="shared" si="39"/>
        <v>17.480699999999999</v>
      </c>
      <c r="P27" s="6">
        <f t="shared" ref="P27" si="40">+SUM(F25:F27)+SUM(E28:E36)</f>
        <v>18.761199999999999</v>
      </c>
      <c r="Q27" s="6">
        <f t="shared" ref="Q27" si="41">+SUM(G25:G27)+SUM(F28:F36)</f>
        <v>23.9373</v>
      </c>
      <c r="R27" s="37">
        <f t="shared" ref="R27" si="42">+SUM(H25:H27)+SUM(G28:G36)</f>
        <v>22.203429999999997</v>
      </c>
      <c r="S27" s="80">
        <f t="shared" si="37"/>
        <v>-7.2433816679408403E-2</v>
      </c>
      <c r="T27" s="7">
        <f t="shared" si="38"/>
        <v>2.5036510896058406E-2</v>
      </c>
    </row>
    <row r="28" spans="1:20">
      <c r="A28" s="42" t="s">
        <v>1</v>
      </c>
      <c r="B28" s="245">
        <f>+'[1]6.EXPORTACION VARIETAL'!C320/10000</f>
        <v>1.733325</v>
      </c>
      <c r="C28" s="172">
        <f>+'[1]6.EXPORTACION VARIETAL'!C332/10000</f>
        <v>1.4225000000000001</v>
      </c>
      <c r="D28" s="172">
        <f>+'[1]6.EXPORTACION VARIETAL'!C344/10000</f>
        <v>1.3226</v>
      </c>
      <c r="E28" s="172">
        <f>+'[1]6.EXPORTACION VARIETAL'!C356/10000</f>
        <v>1.4374</v>
      </c>
      <c r="F28" s="172">
        <f>+'[1]6.EXPORTACION VARIETAL'!C368/10000</f>
        <v>1.8002</v>
      </c>
      <c r="G28" s="246">
        <f>+'[1]6.EXPORTACION VARIETAL'!C380/10000</f>
        <v>1.9611000000000001</v>
      </c>
      <c r="H28" s="241">
        <f>+'[1]6.EXPORTACION VARIETAL'!C392/10000</f>
        <v>1.9719799999999998</v>
      </c>
      <c r="I28" s="7">
        <f t="shared" ref="I28:I30" si="43">+H28/G28-1</f>
        <v>5.5479067870072285E-3</v>
      </c>
      <c r="J28" s="2"/>
      <c r="K28" s="42" t="s">
        <v>1</v>
      </c>
      <c r="L28" s="6">
        <f>+SUM('[1]6.EXPORTACION VARIETAL'!C309:C320)/10000</f>
        <v>21.857991999999999</v>
      </c>
      <c r="M28" s="6">
        <f t="shared" ref="M28:R28" si="44">+SUM(C25:C28)+SUM(B29:B36)</f>
        <v>19.310276999999999</v>
      </c>
      <c r="N28" s="6">
        <f t="shared" si="44"/>
        <v>17.739699999999999</v>
      </c>
      <c r="O28" s="6">
        <f t="shared" si="44"/>
        <v>17.595499999999998</v>
      </c>
      <c r="P28" s="6">
        <f t="shared" si="44"/>
        <v>19.124000000000002</v>
      </c>
      <c r="Q28" s="6">
        <f t="shared" si="44"/>
        <v>24.098199999999999</v>
      </c>
      <c r="R28" s="37">
        <f t="shared" si="44"/>
        <v>22.214309999999998</v>
      </c>
      <c r="S28" s="80">
        <f t="shared" si="37"/>
        <v>-7.8175548381206994E-2</v>
      </c>
      <c r="T28" s="7">
        <f t="shared" si="38"/>
        <v>2.8416095105583628E-2</v>
      </c>
    </row>
    <row r="29" spans="1:20">
      <c r="A29" s="42" t="s">
        <v>2</v>
      </c>
      <c r="B29" s="245">
        <f>+'[1]6.EXPORTACION VARIETAL'!C321/10000</f>
        <v>1.7985950000000002</v>
      </c>
      <c r="C29" s="172">
        <f>+'[1]6.EXPORTACION VARIETAL'!C333/10000</f>
        <v>1.6303000000000001</v>
      </c>
      <c r="D29" s="172">
        <f>+'[1]6.EXPORTACION VARIETAL'!C345/10000</f>
        <v>1.4207000000000001</v>
      </c>
      <c r="E29" s="172">
        <f>+'[1]6.EXPORTACION VARIETAL'!C357/10000</f>
        <v>1.5094000000000001</v>
      </c>
      <c r="F29" s="172">
        <f>+'[1]6.EXPORTACION VARIETAL'!C369/10000</f>
        <v>1.5828</v>
      </c>
      <c r="G29" s="246">
        <f>+'[1]6.EXPORTACION VARIETAL'!C381/10000</f>
        <v>2.0278999999999998</v>
      </c>
      <c r="H29" s="241">
        <f>+'[1]6.EXPORTACION VARIETAL'!C393/10000</f>
        <v>1.7314959999999999</v>
      </c>
      <c r="I29" s="7">
        <f t="shared" si="43"/>
        <v>-0.14616302579022633</v>
      </c>
      <c r="J29" s="2"/>
      <c r="K29" s="42" t="s">
        <v>2</v>
      </c>
      <c r="L29" s="6">
        <f>+SUM('[1]6.EXPORTACION VARIETAL'!C310:C321)/10000</f>
        <v>22.092295999999997</v>
      </c>
      <c r="M29" s="6">
        <f t="shared" ref="M29:R29" si="45">+SUM(C25:C29)+SUM(B30:B36)</f>
        <v>19.141981999999999</v>
      </c>
      <c r="N29" s="6">
        <f t="shared" si="45"/>
        <v>17.530100000000001</v>
      </c>
      <c r="O29" s="6">
        <f t="shared" si="45"/>
        <v>17.684199999999997</v>
      </c>
      <c r="P29" s="6">
        <f t="shared" si="45"/>
        <v>19.197400000000002</v>
      </c>
      <c r="Q29" s="6">
        <f t="shared" si="45"/>
        <v>24.543300000000002</v>
      </c>
      <c r="R29" s="37">
        <f t="shared" si="45"/>
        <v>21.917905999999999</v>
      </c>
      <c r="S29" s="80">
        <f t="shared" si="37"/>
        <v>-0.10696988587516765</v>
      </c>
      <c r="T29" s="7">
        <f t="shared" si="38"/>
        <v>2.7454104232875309E-2</v>
      </c>
    </row>
    <row r="30" spans="1:20">
      <c r="A30" s="42" t="s">
        <v>3</v>
      </c>
      <c r="B30" s="245">
        <f>+'[1]6.EXPORTACION VARIETAL'!C322/10000</f>
        <v>1.3753850000000001</v>
      </c>
      <c r="C30" s="172">
        <f>+'[1]6.EXPORTACION VARIETAL'!C334/10000</f>
        <v>1.8005</v>
      </c>
      <c r="D30" s="172">
        <f>+'[1]6.EXPORTACION VARIETAL'!C346/10000</f>
        <v>1.3607</v>
      </c>
      <c r="E30" s="172">
        <f>+'[1]6.EXPORTACION VARIETAL'!C358/10000</f>
        <v>1.1782999999999999</v>
      </c>
      <c r="F30" s="172">
        <f>+'[1]6.EXPORTACION VARIETAL'!C370/10000</f>
        <v>2.1448999999999998</v>
      </c>
      <c r="G30" s="246">
        <f>+'[1]6.EXPORTACION VARIETAL'!C382/10000</f>
        <v>2.1040000000000001</v>
      </c>
      <c r="H30" s="241">
        <f>+'[1]6.EXPORTACION VARIETAL'!C394/10000</f>
        <v>2.0361410000000002</v>
      </c>
      <c r="I30" s="7">
        <f t="shared" si="43"/>
        <v>-3.2252376425855434E-2</v>
      </c>
      <c r="J30" s="2"/>
      <c r="K30" s="42" t="s">
        <v>3</v>
      </c>
      <c r="L30" s="6">
        <f>+SUM('[1]6.EXPORTACION VARIETAL'!C311:C322)/10000</f>
        <v>21.366600999999999</v>
      </c>
      <c r="M30" s="6">
        <f t="shared" ref="M30:R30" si="46">+SUM(C25:C30)+SUM(B31:B36)</f>
        <v>19.567097</v>
      </c>
      <c r="N30" s="6">
        <f t="shared" si="46"/>
        <v>17.090299999999999</v>
      </c>
      <c r="O30" s="6">
        <f t="shared" si="46"/>
        <v>17.501800000000003</v>
      </c>
      <c r="P30" s="6">
        <f t="shared" si="46"/>
        <v>20.164000000000001</v>
      </c>
      <c r="Q30" s="6">
        <f t="shared" si="46"/>
        <v>24.502400000000002</v>
      </c>
      <c r="R30" s="37">
        <f t="shared" si="46"/>
        <v>21.850047</v>
      </c>
      <c r="S30" s="80">
        <f t="shared" si="37"/>
        <v>-0.10824870216795091</v>
      </c>
      <c r="T30" s="7">
        <f t="shared" si="38"/>
        <v>2.231608858411116E-2</v>
      </c>
    </row>
    <row r="31" spans="1:20">
      <c r="A31" s="42" t="s">
        <v>4</v>
      </c>
      <c r="B31" s="245">
        <f>+'[1]6.EXPORTACION VARIETAL'!C323/10000</f>
        <v>1.2925930000000001</v>
      </c>
      <c r="C31" s="172">
        <f>+'[1]6.EXPORTACION VARIETAL'!C335/10000</f>
        <v>1.7158</v>
      </c>
      <c r="D31" s="172">
        <f>+'[1]6.EXPORTACION VARIETAL'!C347/10000</f>
        <v>1.9187000000000001</v>
      </c>
      <c r="E31" s="172">
        <f>+'[1]6.EXPORTACION VARIETAL'!C359/10000</f>
        <v>2.0445000000000002</v>
      </c>
      <c r="F31" s="172">
        <f>+'[1]6.EXPORTACION VARIETAL'!C371/10000</f>
        <v>1.8762000000000001</v>
      </c>
      <c r="G31" s="246">
        <f>+'[1]6.EXPORTACION VARIETAL'!C383/10000</f>
        <v>2.0192999999999999</v>
      </c>
      <c r="H31" s="241"/>
      <c r="I31" s="7"/>
      <c r="J31" s="2"/>
      <c r="K31" s="42" t="s">
        <v>4</v>
      </c>
      <c r="L31" s="6">
        <f>+SUM('[1]6.EXPORTACION VARIETAL'!C312:C323)/10000</f>
        <v>21.263056999999996</v>
      </c>
      <c r="M31" s="6">
        <f>+SUM(C25:C31)+SUM(B32:B36)</f>
        <v>19.990304000000002</v>
      </c>
      <c r="N31" s="6">
        <f>+SUM(D25:D31)+SUM(C32:C36)</f>
        <v>17.293199999999999</v>
      </c>
      <c r="O31" s="6">
        <f>+SUM(E25:E31)+SUM(D32:D36)</f>
        <v>17.627600000000001</v>
      </c>
      <c r="P31" s="6">
        <f>+SUM(F25:F31)+SUM(E32:E36)</f>
        <v>19.995699999999999</v>
      </c>
      <c r="Q31" s="6">
        <f>+SUM(G25:G31)+SUM(F32:F36)</f>
        <v>24.645499999999998</v>
      </c>
      <c r="R31" s="37"/>
      <c r="S31" s="80"/>
      <c r="T31" s="7"/>
    </row>
    <row r="32" spans="1:20">
      <c r="A32" s="42" t="s">
        <v>5</v>
      </c>
      <c r="B32" s="245">
        <f>+'[1]6.EXPORTACION VARIETAL'!C324/10000</f>
        <v>2.5254529999999997</v>
      </c>
      <c r="C32" s="172">
        <f>+'[1]6.EXPORTACION VARIETAL'!C336/10000</f>
        <v>2.0848</v>
      </c>
      <c r="D32" s="172">
        <f>+'[1]6.EXPORTACION VARIETAL'!C348/10000</f>
        <v>2.0400999999999998</v>
      </c>
      <c r="E32" s="172">
        <f>+'[1]6.EXPORTACION VARIETAL'!C360/10000</f>
        <v>1.7483</v>
      </c>
      <c r="F32" s="172">
        <f>+'[1]6.EXPORTACION VARIETAL'!C372/10000</f>
        <v>2.306</v>
      </c>
      <c r="G32" s="246">
        <f>+'[1]6.EXPORTACION VARIETAL'!C384/10000</f>
        <v>2.218</v>
      </c>
      <c r="H32" s="241"/>
      <c r="I32" s="7"/>
      <c r="J32" s="2"/>
      <c r="K32" s="42" t="s">
        <v>5</v>
      </c>
      <c r="L32" s="6">
        <f>+SUM('[1]6.EXPORTACION VARIETAL'!C313:C324)/10000</f>
        <v>21.934191999999999</v>
      </c>
      <c r="M32" s="6">
        <f>+SUM(C25:C32)+SUM(B33:B36)</f>
        <v>19.549650999999997</v>
      </c>
      <c r="N32" s="6">
        <f>+SUM(D25:D32)+SUM(C33:C36)</f>
        <v>17.248499999999996</v>
      </c>
      <c r="O32" s="6">
        <f>+SUM(E25:E32)+SUM(D33:D36)</f>
        <v>17.335800000000003</v>
      </c>
      <c r="P32" s="6">
        <f>+SUM(F25:F32)+SUM(E33:E36)</f>
        <v>20.553400000000003</v>
      </c>
      <c r="Q32" s="6">
        <f>+SUM(G25:G32)+SUM(F33:F36)</f>
        <v>24.557499999999997</v>
      </c>
      <c r="R32" s="37"/>
      <c r="S32" s="80"/>
      <c r="T32" s="7"/>
    </row>
    <row r="33" spans="1:20">
      <c r="A33" s="42" t="s">
        <v>6</v>
      </c>
      <c r="B33" s="245">
        <f>+'[1]6.EXPORTACION VARIETAL'!C325/10000</f>
        <v>1.921095</v>
      </c>
      <c r="C33" s="172">
        <f>+'[1]6.EXPORTACION VARIETAL'!C337/10000</f>
        <v>1.4149</v>
      </c>
      <c r="D33" s="172">
        <f>+'[1]6.EXPORTACION VARIETAL'!C349/10000</f>
        <v>1.4319999999999999</v>
      </c>
      <c r="E33" s="172">
        <f>+'[1]6.EXPORTACION VARIETAL'!C361/10000</f>
        <v>1.4416</v>
      </c>
      <c r="F33" s="172">
        <f>+'[1]6.EXPORTACION VARIETAL'!C373/10000</f>
        <v>2.3795000000000002</v>
      </c>
      <c r="G33" s="246">
        <f>+'[1]6.EXPORTACION VARIETAL'!C385/10000</f>
        <v>2.1326999999999998</v>
      </c>
      <c r="H33" s="241"/>
      <c r="I33" s="7"/>
      <c r="J33" s="2"/>
      <c r="K33" s="42" t="s">
        <v>6</v>
      </c>
      <c r="L33" s="6">
        <f>+SUM('[1]6.EXPORTACION VARIETAL'!C314:C325)/10000</f>
        <v>22.314397000000003</v>
      </c>
      <c r="M33" s="6">
        <f>+SUM(C25:C33)+SUM(B34:B36)</f>
        <v>19.043455999999999</v>
      </c>
      <c r="N33" s="6">
        <f>+SUM(D25:D33)+SUM(C34:C36)</f>
        <v>17.265599999999999</v>
      </c>
      <c r="O33" s="6">
        <f>+SUM(E25:E33)+SUM(D34:D36)</f>
        <v>17.345400000000001</v>
      </c>
      <c r="P33" s="6">
        <f>+SUM(F25:F33)+SUM(E34:E36)</f>
        <v>21.491300000000003</v>
      </c>
      <c r="Q33" s="6">
        <f>+SUM(G25:G33)+SUM(F34:F36)</f>
        <v>24.310699999999997</v>
      </c>
      <c r="R33" s="37"/>
      <c r="S33" s="80"/>
      <c r="T33" s="7"/>
    </row>
    <row r="34" spans="1:20">
      <c r="A34" s="42" t="s">
        <v>7</v>
      </c>
      <c r="B34" s="245">
        <f>+'[1]6.EXPORTACION VARIETAL'!C326/10000</f>
        <v>1.7277560000000001</v>
      </c>
      <c r="C34" s="172">
        <f>+'[1]6.EXPORTACION VARIETAL'!C338/10000</f>
        <v>1.6008</v>
      </c>
      <c r="D34" s="172">
        <f>+'[1]6.EXPORTACION VARIETAL'!C350/10000</f>
        <v>1.5689</v>
      </c>
      <c r="E34" s="172">
        <f>+'[1]6.EXPORTACION VARIETAL'!C362/10000</f>
        <v>1.5782</v>
      </c>
      <c r="F34" s="172">
        <f>+'[1]6.EXPORTACION VARIETAL'!C374/10000</f>
        <v>2.1107999999999998</v>
      </c>
      <c r="G34" s="246">
        <f>+'[1]6.EXPORTACION VARIETAL'!C386/10000</f>
        <v>1.5658000000000001</v>
      </c>
      <c r="H34" s="241"/>
      <c r="I34" s="7"/>
      <c r="J34" s="2"/>
      <c r="K34" s="42" t="s">
        <v>7</v>
      </c>
      <c r="L34" s="6">
        <f>+SUM('[1]6.EXPORTACION VARIETAL'!C315:C326)/10000</f>
        <v>21.826910999999999</v>
      </c>
      <c r="M34" s="6">
        <f>+SUM(C25:C34)+SUM(B35:B36)</f>
        <v>18.916499999999999</v>
      </c>
      <c r="N34" s="6">
        <f>+SUM(D25:D34)+SUM(C35:C36)</f>
        <v>17.233699999999999</v>
      </c>
      <c r="O34" s="6">
        <f>+SUM(E25:E34)+SUM(D35:D36)</f>
        <v>17.354700000000001</v>
      </c>
      <c r="P34" s="6">
        <f>+SUM(F25:F34)+SUM(E35:E36)</f>
        <v>22.023900000000005</v>
      </c>
      <c r="Q34" s="6">
        <f>+SUM(G25:G34)+SUM(F35:F36)</f>
        <v>23.765699999999995</v>
      </c>
      <c r="R34" s="37"/>
      <c r="S34" s="80"/>
      <c r="T34" s="7"/>
    </row>
    <row r="35" spans="1:20">
      <c r="A35" s="42" t="s">
        <v>8</v>
      </c>
      <c r="B35" s="245">
        <f>+'[1]6.EXPORTACION VARIETAL'!C327/10000</f>
        <v>1.3997999999999999</v>
      </c>
      <c r="C35" s="172">
        <f>+'[1]6.EXPORTACION VARIETAL'!C339/10000</f>
        <v>1.3354999999999999</v>
      </c>
      <c r="D35" s="172">
        <f>+'[1]6.EXPORTACION VARIETAL'!C351/10000</f>
        <v>1.2539</v>
      </c>
      <c r="E35" s="172">
        <f>+'[1]6.EXPORTACION VARIETAL'!C363/10000</f>
        <v>1.2081999999999999</v>
      </c>
      <c r="F35" s="172">
        <f>+'[1]6.EXPORTACION VARIETAL'!C375/10000</f>
        <v>2.2017000000000002</v>
      </c>
      <c r="G35" s="246">
        <f>+'[1]6.EXPORTACION VARIETAL'!C387/10000</f>
        <v>1.9782</v>
      </c>
      <c r="H35" s="241"/>
      <c r="I35" s="7"/>
      <c r="J35" s="2"/>
      <c r="K35" s="42" t="s">
        <v>8</v>
      </c>
      <c r="L35" s="6">
        <f>+SUM('[1]6.EXPORTACION VARIETAL'!C316:C327)/10000</f>
        <v>21.221185999999999</v>
      </c>
      <c r="M35" s="6">
        <f>+SUM(C25:C35)+SUM(B36)</f>
        <v>18.8522</v>
      </c>
      <c r="N35" s="6">
        <f>+SUM(D25:D35)+SUM(C36)</f>
        <v>17.152099999999997</v>
      </c>
      <c r="O35" s="6">
        <f>+SUM(E25:E35)+SUM(D36)</f>
        <v>17.309000000000001</v>
      </c>
      <c r="P35" s="6">
        <f>+SUM(F25:F35)+SUM(E36)</f>
        <v>23.017400000000002</v>
      </c>
      <c r="Q35" s="6">
        <f>+SUM(G25:G35)+SUM(F36)</f>
        <v>23.542199999999998</v>
      </c>
      <c r="R35" s="37"/>
      <c r="S35" s="80"/>
      <c r="T35" s="7"/>
    </row>
    <row r="36" spans="1:20">
      <c r="A36" s="42" t="s">
        <v>9</v>
      </c>
      <c r="B36" s="245">
        <f>+'[1]6.EXPORTACION VARIETAL'!C328/10000</f>
        <v>1.456</v>
      </c>
      <c r="C36" s="172">
        <f>+'[1]6.EXPORTACION VARIETAL'!C340/10000</f>
        <v>1.2896000000000001</v>
      </c>
      <c r="D36" s="172">
        <f>+'[1]6.EXPORTACION VARIETAL'!C352/10000</f>
        <v>1.3943000000000001</v>
      </c>
      <c r="E36" s="172">
        <f>+'[1]6.EXPORTACION VARIETAL'!C364/10000</f>
        <v>1.4132</v>
      </c>
      <c r="F36" s="172">
        <f>+'[1]6.EXPORTACION VARIETAL'!C376/10000</f>
        <v>1.3692</v>
      </c>
      <c r="G36" s="246">
        <f>+'[1]6.EXPORTACION VARIETAL'!C388/10000</f>
        <v>1.7196</v>
      </c>
      <c r="H36" s="241"/>
      <c r="I36" s="7"/>
      <c r="J36" s="2"/>
      <c r="K36" s="42" t="s">
        <v>9</v>
      </c>
      <c r="L36" s="6">
        <f>+SUM('[1]6.EXPORTACION VARIETAL'!C317:C328)/10000</f>
        <v>20.529169</v>
      </c>
      <c r="M36" s="6">
        <f>+SUM(C25:C36)</f>
        <v>18.6858</v>
      </c>
      <c r="N36" s="6">
        <f>+SUM(D25:D36)</f>
        <v>17.256799999999998</v>
      </c>
      <c r="O36" s="6">
        <f>+SUM(E25:E36)</f>
        <v>17.327900000000003</v>
      </c>
      <c r="P36" s="6">
        <f>+SUM(F25:F36)</f>
        <v>22.973400000000002</v>
      </c>
      <c r="Q36" s="6">
        <f>+SUM(G25:G36)</f>
        <v>23.892599999999998</v>
      </c>
      <c r="R36" s="37"/>
      <c r="S36" s="80"/>
      <c r="T36" s="7"/>
    </row>
    <row r="37" spans="1:20" ht="28">
      <c r="A37" s="53" t="s">
        <v>13</v>
      </c>
      <c r="B37" s="247">
        <f>SUM(B25:B36)</f>
        <v>20.529169</v>
      </c>
      <c r="C37" s="173">
        <f>SUM(C25:C36)</f>
        <v>18.6858</v>
      </c>
      <c r="D37" s="173">
        <f>SUM(D25:D36)</f>
        <v>17.256799999999998</v>
      </c>
      <c r="E37" s="173">
        <f>SUM(E25:E36)</f>
        <v>17.327900000000003</v>
      </c>
      <c r="F37" s="173">
        <f>SUM(F25:F36)</f>
        <v>22.973400000000002</v>
      </c>
      <c r="G37" s="248">
        <f t="shared" ref="G37" si="47">SUM(G25:G36)</f>
        <v>23.892599999999998</v>
      </c>
      <c r="H37" s="248"/>
      <c r="I37" s="56"/>
      <c r="J37" s="3"/>
      <c r="K37" s="43" t="s">
        <v>14</v>
      </c>
      <c r="L37" s="46">
        <f t="shared" ref="L37:R37" si="48">+AVERAGE(L25:L36)</f>
        <v>22.626516833333337</v>
      </c>
      <c r="M37" s="46">
        <f t="shared" si="48"/>
        <v>19.294306083333336</v>
      </c>
      <c r="N37" s="46">
        <f t="shared" si="48"/>
        <v>17.532466666666668</v>
      </c>
      <c r="O37" s="46">
        <f t="shared" si="48"/>
        <v>17.456583333333334</v>
      </c>
      <c r="P37" s="46">
        <f t="shared" si="48"/>
        <v>20.253125000000001</v>
      </c>
      <c r="Q37" s="46">
        <f t="shared" si="48"/>
        <v>24.002683333333334</v>
      </c>
      <c r="R37" s="215">
        <f t="shared" si="48"/>
        <v>22.447998833333333</v>
      </c>
      <c r="S37" s="81">
        <f>+R37/Q37-1</f>
        <v>-6.4771279044495755E-2</v>
      </c>
      <c r="T37" s="77">
        <f>+POWER(R37/M37,0.2)-1</f>
        <v>3.0741337112317746E-2</v>
      </c>
    </row>
    <row r="38" spans="1:20" ht="28">
      <c r="A38" s="57" t="s">
        <v>15</v>
      </c>
      <c r="B38" s="213">
        <f>+B37/B$163</f>
        <v>9.4278545375352102E-2</v>
      </c>
      <c r="C38" s="58">
        <f t="shared" ref="C38" si="49">+C37/C$163</f>
        <v>9.5372695535003368E-2</v>
      </c>
      <c r="D38" s="58">
        <f t="shared" ref="D38" si="50">+D37/D$163</f>
        <v>8.9028894356347726E-2</v>
      </c>
      <c r="E38" s="58">
        <f t="shared" ref="E38" si="51">+E37/E$163</f>
        <v>8.1535615101491932E-2</v>
      </c>
      <c r="F38" s="58">
        <f t="shared" ref="F38:G38" si="52">+F37/F$163</f>
        <v>8.8538009442142782E-2</v>
      </c>
      <c r="G38" s="206">
        <f t="shared" si="52"/>
        <v>8.9255735243026366E-2</v>
      </c>
      <c r="H38" s="203"/>
      <c r="I38" s="60"/>
      <c r="J38" s="3"/>
      <c r="K38" s="44" t="s">
        <v>15</v>
      </c>
      <c r="L38" s="48">
        <f>+L37/L$163</f>
        <v>0.10470972813798629</v>
      </c>
      <c r="M38" s="48">
        <f t="shared" ref="M38" si="53">+M37/M$163</f>
        <v>9.3608003513231425E-2</v>
      </c>
      <c r="N38" s="48">
        <f t="shared" ref="N38" si="54">+N37/N$163</f>
        <v>9.1457066109643589E-2</v>
      </c>
      <c r="O38" s="48">
        <f t="shared" ref="O38" si="55">+O37/O$163</f>
        <v>8.5007296142720748E-2</v>
      </c>
      <c r="P38" s="48">
        <f t="shared" ref="P38:R38" si="56">+P37/P$163</f>
        <v>8.5759357628139368E-2</v>
      </c>
      <c r="Q38" s="48">
        <f t="shared" si="56"/>
        <v>9.0308662448093227E-2</v>
      </c>
      <c r="R38" s="203">
        <f t="shared" si="56"/>
        <v>8.5923775690756057E-2</v>
      </c>
      <c r="S38" s="74"/>
      <c r="T38" s="78"/>
    </row>
    <row r="39" spans="1:20" ht="29" thickBot="1">
      <c r="A39" s="61" t="s">
        <v>12</v>
      </c>
      <c r="B39" s="214"/>
      <c r="C39" s="63">
        <f>+C37/B37-1</f>
        <v>-8.9792674998193989E-2</v>
      </c>
      <c r="D39" s="63">
        <f t="shared" ref="D39:G39" si="57">+D37/C37-1</f>
        <v>-7.647518436459777E-2</v>
      </c>
      <c r="E39" s="63">
        <f t="shared" si="57"/>
        <v>4.1201149691718619E-3</v>
      </c>
      <c r="F39" s="63">
        <f t="shared" si="57"/>
        <v>0.32580405011570912</v>
      </c>
      <c r="G39" s="207">
        <f t="shared" si="57"/>
        <v>4.0011491551098066E-2</v>
      </c>
      <c r="H39" s="202"/>
      <c r="I39" s="65"/>
      <c r="J39" s="2"/>
      <c r="K39" s="45" t="s">
        <v>12</v>
      </c>
      <c r="L39" s="49"/>
      <c r="M39" s="50">
        <f>+M37/L37-1</f>
        <v>-0.1472701598105014</v>
      </c>
      <c r="N39" s="50">
        <f t="shared" ref="N39:P39" si="58">+N37/M37-1</f>
        <v>-9.1313955995990237E-2</v>
      </c>
      <c r="O39" s="50">
        <f t="shared" si="58"/>
        <v>-4.3281607075634776E-3</v>
      </c>
      <c r="P39" s="50">
        <f t="shared" si="58"/>
        <v>0.16019982909981434</v>
      </c>
      <c r="Q39" s="50">
        <f t="shared" ref="Q39" si="59">+Q37/P37-1</f>
        <v>0.18513480429974805</v>
      </c>
      <c r="R39" s="202">
        <f t="shared" ref="R39" si="60">+R37/Q37-1</f>
        <v>-6.4771279044495755E-2</v>
      </c>
      <c r="S39" s="75"/>
      <c r="T39" s="52"/>
    </row>
    <row r="40" spans="1:20" ht="15" thickBo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</row>
    <row r="41" spans="1:20" ht="15" thickBot="1">
      <c r="A41" s="275" t="s">
        <v>52</v>
      </c>
      <c r="B41" s="276"/>
      <c r="C41" s="276"/>
      <c r="D41" s="276"/>
      <c r="E41" s="276"/>
      <c r="F41" s="276"/>
      <c r="G41" s="276"/>
      <c r="H41" s="276"/>
      <c r="I41" s="277"/>
      <c r="J41" s="2"/>
      <c r="K41" s="275" t="s">
        <v>53</v>
      </c>
      <c r="L41" s="276"/>
      <c r="M41" s="276"/>
      <c r="N41" s="276"/>
      <c r="O41" s="276"/>
      <c r="P41" s="276"/>
      <c r="Q41" s="276"/>
      <c r="R41" s="276"/>
      <c r="S41" s="276"/>
      <c r="T41" s="277"/>
    </row>
    <row r="42" spans="1:20" ht="42">
      <c r="A42" s="38"/>
      <c r="B42" s="209">
        <v>2016</v>
      </c>
      <c r="C42" s="39">
        <f>+B42+1</f>
        <v>2017</v>
      </c>
      <c r="D42" s="39">
        <f t="shared" ref="D42:G42" si="61">+C42+1</f>
        <v>2018</v>
      </c>
      <c r="E42" s="39">
        <f t="shared" si="61"/>
        <v>2019</v>
      </c>
      <c r="F42" s="39">
        <f t="shared" si="61"/>
        <v>2020</v>
      </c>
      <c r="G42" s="210">
        <f t="shared" si="61"/>
        <v>2021</v>
      </c>
      <c r="H42" s="40">
        <v>2022</v>
      </c>
      <c r="I42" s="41" t="s">
        <v>16</v>
      </c>
      <c r="J42" s="2"/>
      <c r="K42" s="67"/>
      <c r="L42" s="66">
        <v>2016</v>
      </c>
      <c r="M42" s="66">
        <f>+L42+1</f>
        <v>2017</v>
      </c>
      <c r="N42" s="66">
        <f t="shared" ref="N42:Q42" si="62">+M42+1</f>
        <v>2018</v>
      </c>
      <c r="O42" s="66">
        <f t="shared" si="62"/>
        <v>2019</v>
      </c>
      <c r="P42" s="66">
        <f t="shared" si="62"/>
        <v>2020</v>
      </c>
      <c r="Q42" s="66">
        <f t="shared" si="62"/>
        <v>2021</v>
      </c>
      <c r="R42" s="40">
        <v>2022</v>
      </c>
      <c r="S42" s="79" t="s">
        <v>16</v>
      </c>
      <c r="T42" s="76" t="s">
        <v>21</v>
      </c>
    </row>
    <row r="43" spans="1:20">
      <c r="A43" s="42" t="s">
        <v>10</v>
      </c>
      <c r="B43" s="245">
        <f>+'[1]6.EXPORTACION VARIETAL'!D317/10000</f>
        <v>0.21625900000000001</v>
      </c>
      <c r="C43" s="172">
        <f>+'[1]6.EXPORTACION VARIETAL'!D329/10000</f>
        <v>0.17979999999999999</v>
      </c>
      <c r="D43" s="172">
        <f>+'[1]6.EXPORTACION VARIETAL'!D341/10000</f>
        <v>0.2225</v>
      </c>
      <c r="E43" s="172">
        <f>+'[1]6.EXPORTACION VARIETAL'!D353/10000</f>
        <v>0.38990000000000002</v>
      </c>
      <c r="F43" s="172">
        <f>+'[1]6.EXPORTACION VARIETAL'!D365/10000</f>
        <v>0.4173</v>
      </c>
      <c r="G43" s="246">
        <f>+'[1]6.EXPORTACION VARIETAL'!D377/10000</f>
        <v>0.40920000000000001</v>
      </c>
      <c r="H43" s="241">
        <f>+'[1]6.EXPORTACION VARIETAL'!D389/10000</f>
        <v>0.23669999999999999</v>
      </c>
      <c r="I43" s="7">
        <f>+H43/G43-1</f>
        <v>-0.42155425219941356</v>
      </c>
      <c r="J43" s="2"/>
      <c r="K43" s="42" t="s">
        <v>10</v>
      </c>
      <c r="L43" s="6">
        <f>+SUM('[1]6.EXPORTACION VARIETAL'!D306:D317)/10000</f>
        <v>2.4384589999999999</v>
      </c>
      <c r="M43" s="6">
        <f>+SUM(C43)+SUM(B44:B54)</f>
        <v>2.481122</v>
      </c>
      <c r="N43" s="6">
        <f>+SUM(D43)+SUM(C44:C54)</f>
        <v>2.1335000000000002</v>
      </c>
      <c r="O43" s="6">
        <f>+SUM(E43)+SUM(D44:D54)</f>
        <v>3.5556000000000001</v>
      </c>
      <c r="P43" s="6">
        <f t="shared" ref="P43" si="63">+SUM(F43)+SUM(E44:E54)</f>
        <v>3.9253</v>
      </c>
      <c r="Q43" s="6">
        <f t="shared" ref="Q43" si="64">+SUM(G43)+SUM(F44:F54)</f>
        <v>6.9447999999999999</v>
      </c>
      <c r="R43" s="37">
        <f t="shared" ref="R43" si="65">+SUM(H43)+SUM(G44:G54)</f>
        <v>5.1324000000000005</v>
      </c>
      <c r="S43" s="80">
        <f>+R43/Q43-1</f>
        <v>-0.26097223822140303</v>
      </c>
      <c r="T43" s="7">
        <f>+POWER(R43/M43,0.2)-1</f>
        <v>0.15647027726126295</v>
      </c>
    </row>
    <row r="44" spans="1:20">
      <c r="A44" s="42" t="s">
        <v>11</v>
      </c>
      <c r="B44" s="245">
        <f>+'[1]6.EXPORTACION VARIETAL'!D318/10000</f>
        <v>0.179672</v>
      </c>
      <c r="C44" s="172">
        <f>+'[1]6.EXPORTACION VARIETAL'!D330/10000</f>
        <v>0.1313</v>
      </c>
      <c r="D44" s="172">
        <f>+'[1]6.EXPORTACION VARIETAL'!D342/10000</f>
        <v>0.12809999999999999</v>
      </c>
      <c r="E44" s="172">
        <f>+'[1]6.EXPORTACION VARIETAL'!D354/10000</f>
        <v>0.1351</v>
      </c>
      <c r="F44" s="172">
        <f>+'[1]6.EXPORTACION VARIETAL'!D366/10000</f>
        <v>0.55220000000000002</v>
      </c>
      <c r="G44" s="246">
        <f>+'[1]6.EXPORTACION VARIETAL'!D378/10000</f>
        <v>0.40589999999999998</v>
      </c>
      <c r="H44" s="241">
        <f>+'[1]6.EXPORTACION VARIETAL'!D390/10000</f>
        <v>0.2959</v>
      </c>
      <c r="I44" s="7">
        <f>+H44/G44-1</f>
        <v>-0.2710027100271003</v>
      </c>
      <c r="J44" s="2"/>
      <c r="K44" s="42" t="s">
        <v>11</v>
      </c>
      <c r="L44" s="6">
        <f>+SUM('[1]6.EXPORTACION VARIETAL'!D307:D318)/10000</f>
        <v>2.4708309999999996</v>
      </c>
      <c r="M44" s="6">
        <f t="shared" ref="M44:O44" si="66">+SUM(C43:C44)+SUM(B45:B54)</f>
        <v>2.4327500000000004</v>
      </c>
      <c r="N44" s="6">
        <f t="shared" si="66"/>
        <v>2.1303000000000001</v>
      </c>
      <c r="O44" s="6">
        <f t="shared" si="66"/>
        <v>3.5625999999999998</v>
      </c>
      <c r="P44" s="6">
        <f t="shared" ref="P44" si="67">+SUM(F43:F44)+SUM(E45:E54)</f>
        <v>4.3424000000000005</v>
      </c>
      <c r="Q44" s="6">
        <f t="shared" ref="Q44" si="68">+SUM(G43:G44)+SUM(F45:F54)</f>
        <v>6.7985000000000007</v>
      </c>
      <c r="R44" s="37">
        <f t="shared" ref="R44" si="69">+SUM(H43:H44)+SUM(G45:G54)</f>
        <v>5.0223999999999993</v>
      </c>
      <c r="S44" s="80">
        <f t="shared" ref="S44:S48" si="70">+R44/Q44-1</f>
        <v>-0.26124880488343039</v>
      </c>
      <c r="T44" s="7">
        <f t="shared" ref="T44:T48" si="71">+POWER(R44/M44,0.2)-1</f>
        <v>0.15601312093679653</v>
      </c>
    </row>
    <row r="45" spans="1:20">
      <c r="A45" s="42" t="s">
        <v>0</v>
      </c>
      <c r="B45" s="245">
        <f>+'[1]6.EXPORTACION VARIETAL'!D319/10000</f>
        <v>0.170325</v>
      </c>
      <c r="C45" s="172">
        <f>+'[1]6.EXPORTACION VARIETAL'!D331/10000</f>
        <v>0.28360000000000002</v>
      </c>
      <c r="D45" s="172">
        <f>+'[1]6.EXPORTACION VARIETAL'!D343/10000</f>
        <v>0.15</v>
      </c>
      <c r="E45" s="172">
        <f>+'[1]6.EXPORTACION VARIETAL'!D355/10000</f>
        <v>0.1208</v>
      </c>
      <c r="F45" s="172">
        <f>+'[1]6.EXPORTACION VARIETAL'!D367/10000</f>
        <v>0.35060000000000002</v>
      </c>
      <c r="G45" s="246">
        <f>+'[1]6.EXPORTACION VARIETAL'!D379/10000</f>
        <v>0.70309999999999995</v>
      </c>
      <c r="H45" s="241">
        <f>+'[1]6.EXPORTACION VARIETAL'!D391/10000</f>
        <v>0.46928999999999998</v>
      </c>
      <c r="I45" s="7">
        <f>+H45/G45-1</f>
        <v>-0.33254160147916367</v>
      </c>
      <c r="J45" s="2"/>
      <c r="K45" s="42" t="s">
        <v>0</v>
      </c>
      <c r="L45" s="6">
        <f>+SUM('[1]6.EXPORTACION VARIETAL'!D308:D319)/10000</f>
        <v>2.4010559999999996</v>
      </c>
      <c r="M45" s="6">
        <f t="shared" ref="M45:O45" si="72">+SUM(C43:C45)+SUM(B46:B54)</f>
        <v>2.5460250000000002</v>
      </c>
      <c r="N45" s="6">
        <f t="shared" si="72"/>
        <v>1.9967000000000001</v>
      </c>
      <c r="O45" s="6">
        <f t="shared" si="72"/>
        <v>3.5333999999999999</v>
      </c>
      <c r="P45" s="6">
        <f t="shared" ref="P45" si="73">+SUM(F43:F45)+SUM(E46:E54)</f>
        <v>4.5722000000000005</v>
      </c>
      <c r="Q45" s="6">
        <f t="shared" ref="Q45" si="74">+SUM(G43:G45)+SUM(F46:F54)</f>
        <v>7.1509999999999998</v>
      </c>
      <c r="R45" s="37">
        <f t="shared" ref="R45" si="75">+SUM(H43:H45)+SUM(G46:G54)</f>
        <v>4.7885899999999992</v>
      </c>
      <c r="S45" s="80">
        <f t="shared" si="70"/>
        <v>-0.33036078870088104</v>
      </c>
      <c r="T45" s="7">
        <f t="shared" si="71"/>
        <v>0.13466849920159429</v>
      </c>
    </row>
    <row r="46" spans="1:20">
      <c r="A46" s="42" t="s">
        <v>1</v>
      </c>
      <c r="B46" s="245">
        <f>+'[1]6.EXPORTACION VARIETAL'!D320/10000</f>
        <v>0.35569099999999998</v>
      </c>
      <c r="C46" s="172">
        <f>+'[1]6.EXPORTACION VARIETAL'!D332/10000</f>
        <v>0.17199999999999999</v>
      </c>
      <c r="D46" s="172">
        <f>+'[1]6.EXPORTACION VARIETAL'!D344/10000</f>
        <v>0.1489</v>
      </c>
      <c r="E46" s="172">
        <f>+'[1]6.EXPORTACION VARIETAL'!D356/10000</f>
        <v>0.33860000000000001</v>
      </c>
      <c r="F46" s="172">
        <f>+'[1]6.EXPORTACION VARIETAL'!D368/10000</f>
        <v>0.54139999999999999</v>
      </c>
      <c r="G46" s="246">
        <f>+'[1]6.EXPORTACION VARIETAL'!D380/10000</f>
        <v>0.38250000000000001</v>
      </c>
      <c r="H46" s="241">
        <f>+'[1]6.EXPORTACION VARIETAL'!D392/10000</f>
        <v>0.20942</v>
      </c>
      <c r="I46" s="7">
        <f t="shared" ref="I46:I48" si="76">+H46/G46-1</f>
        <v>-0.45249673202614382</v>
      </c>
      <c r="J46" s="2"/>
      <c r="K46" s="42" t="s">
        <v>1</v>
      </c>
      <c r="L46" s="6">
        <f>+SUM('[1]6.EXPORTACION VARIETAL'!D309:D320)/10000</f>
        <v>2.4088469999999997</v>
      </c>
      <c r="M46" s="6">
        <f t="shared" ref="M46:R46" si="77">+SUM(C43:C46)+SUM(B47:B54)</f>
        <v>2.3623339999999997</v>
      </c>
      <c r="N46" s="6">
        <f t="shared" si="77"/>
        <v>1.9736000000000002</v>
      </c>
      <c r="O46" s="6">
        <f t="shared" si="77"/>
        <v>3.7231000000000001</v>
      </c>
      <c r="P46" s="6">
        <f t="shared" si="77"/>
        <v>4.7750000000000004</v>
      </c>
      <c r="Q46" s="6">
        <f t="shared" si="77"/>
        <v>6.9920999999999998</v>
      </c>
      <c r="R46" s="37">
        <f t="shared" si="77"/>
        <v>4.6155099999999996</v>
      </c>
      <c r="S46" s="80">
        <f t="shared" si="70"/>
        <v>-0.33989645457015782</v>
      </c>
      <c r="T46" s="7">
        <f t="shared" si="71"/>
        <v>0.14334074104662853</v>
      </c>
    </row>
    <row r="47" spans="1:20">
      <c r="A47" s="42" t="s">
        <v>2</v>
      </c>
      <c r="B47" s="245">
        <f>+'[1]6.EXPORTACION VARIETAL'!D321/10000</f>
        <v>0.150001</v>
      </c>
      <c r="C47" s="172">
        <f>+'[1]6.EXPORTACION VARIETAL'!D333/10000</f>
        <v>0.12920000000000001</v>
      </c>
      <c r="D47" s="172">
        <f>+'[1]6.EXPORTACION VARIETAL'!D345/10000</f>
        <v>0.2253</v>
      </c>
      <c r="E47" s="172">
        <f>+'[1]6.EXPORTACION VARIETAL'!D357/10000</f>
        <v>0.51349999999999996</v>
      </c>
      <c r="F47" s="172">
        <f>+'[1]6.EXPORTACION VARIETAL'!D369/10000</f>
        <v>0.80289999999999995</v>
      </c>
      <c r="G47" s="246">
        <f>+'[1]6.EXPORTACION VARIETAL'!D381/10000</f>
        <v>0.67830000000000001</v>
      </c>
      <c r="H47" s="241">
        <f>+'[1]6.EXPORTACION VARIETAL'!D393/10000</f>
        <v>0.18341300000000002</v>
      </c>
      <c r="I47" s="7">
        <f t="shared" si="76"/>
        <v>-0.72959899749373425</v>
      </c>
      <c r="J47" s="2"/>
      <c r="K47" s="42" t="s">
        <v>2</v>
      </c>
      <c r="L47" s="6">
        <f>+SUM('[1]6.EXPORTACION VARIETAL'!D310:D321)/10000</f>
        <v>2.4192749999999998</v>
      </c>
      <c r="M47" s="6">
        <f t="shared" ref="M47:R47" si="78">+SUM(C43:C47)+SUM(B48:B54)</f>
        <v>2.3415330000000001</v>
      </c>
      <c r="N47" s="6">
        <f t="shared" si="78"/>
        <v>2.0697000000000001</v>
      </c>
      <c r="O47" s="6">
        <f t="shared" si="78"/>
        <v>4.0113000000000003</v>
      </c>
      <c r="P47" s="6">
        <f t="shared" si="78"/>
        <v>5.0644</v>
      </c>
      <c r="Q47" s="6">
        <f t="shared" si="78"/>
        <v>6.8674999999999997</v>
      </c>
      <c r="R47" s="37">
        <f t="shared" si="78"/>
        <v>4.1206230000000001</v>
      </c>
      <c r="S47" s="80">
        <f t="shared" si="70"/>
        <v>-0.3999820895522388</v>
      </c>
      <c r="T47" s="7">
        <f t="shared" si="71"/>
        <v>0.11967638824602767</v>
      </c>
    </row>
    <row r="48" spans="1:20">
      <c r="A48" s="42" t="s">
        <v>3</v>
      </c>
      <c r="B48" s="245">
        <f>+'[1]6.EXPORTACION VARIETAL'!D322/10000</f>
        <v>0.24418600000000001</v>
      </c>
      <c r="C48" s="172">
        <f>+'[1]6.EXPORTACION VARIETAL'!D334/10000</f>
        <v>0.12870000000000001</v>
      </c>
      <c r="D48" s="172">
        <f>+'[1]6.EXPORTACION VARIETAL'!D346/10000</f>
        <v>0.1741</v>
      </c>
      <c r="E48" s="172">
        <f>+'[1]6.EXPORTACION VARIETAL'!D358/10000</f>
        <v>0.1656</v>
      </c>
      <c r="F48" s="172">
        <f>+'[1]6.EXPORTACION VARIETAL'!D370/10000</f>
        <v>0.77110000000000001</v>
      </c>
      <c r="G48" s="246">
        <f>+'[1]6.EXPORTACION VARIETAL'!D382/10000</f>
        <v>0.28270000000000001</v>
      </c>
      <c r="H48" s="241">
        <f>+'[1]6.EXPORTACION VARIETAL'!D394/10000</f>
        <v>0.59359099999999998</v>
      </c>
      <c r="I48" s="7">
        <f t="shared" si="76"/>
        <v>1.099720551821719</v>
      </c>
      <c r="J48" s="2"/>
      <c r="K48" s="42" t="s">
        <v>3</v>
      </c>
      <c r="L48" s="6">
        <f>+SUM('[1]6.EXPORTACION VARIETAL'!D311:D322)/10000</f>
        <v>2.4234259999999996</v>
      </c>
      <c r="M48" s="6">
        <f t="shared" ref="M48:R48" si="79">+SUM(C43:C48)+SUM(B49:B54)</f>
        <v>2.2260469999999999</v>
      </c>
      <c r="N48" s="6">
        <f t="shared" si="79"/>
        <v>2.1151</v>
      </c>
      <c r="O48" s="6">
        <f t="shared" si="79"/>
        <v>4.0027999999999997</v>
      </c>
      <c r="P48" s="6">
        <f t="shared" si="79"/>
        <v>5.6699000000000002</v>
      </c>
      <c r="Q48" s="6">
        <f t="shared" si="79"/>
        <v>6.3790999999999993</v>
      </c>
      <c r="R48" s="37">
        <f t="shared" si="79"/>
        <v>4.431514</v>
      </c>
      <c r="S48" s="80">
        <f t="shared" si="70"/>
        <v>-0.30530733175526326</v>
      </c>
      <c r="T48" s="7">
        <f t="shared" si="71"/>
        <v>0.14763440419361329</v>
      </c>
    </row>
    <row r="49" spans="1:20">
      <c r="A49" s="42" t="s">
        <v>4</v>
      </c>
      <c r="B49" s="245">
        <f>+'[1]6.EXPORTACION VARIETAL'!D323/10000</f>
        <v>0.15456900000000001</v>
      </c>
      <c r="C49" s="172">
        <f>+'[1]6.EXPORTACION VARIETAL'!D335/10000</f>
        <v>0.1673</v>
      </c>
      <c r="D49" s="172">
        <f>+'[1]6.EXPORTACION VARIETAL'!D347/10000</f>
        <v>0.1424</v>
      </c>
      <c r="E49" s="172">
        <f>+'[1]6.EXPORTACION VARIETAL'!D359/10000</f>
        <v>0.36630000000000001</v>
      </c>
      <c r="F49" s="172">
        <f>+'[1]6.EXPORTACION VARIETAL'!D371/10000</f>
        <v>0.57369999999999999</v>
      </c>
      <c r="G49" s="246">
        <f>+'[1]6.EXPORTACION VARIETAL'!D383/10000</f>
        <v>0.35270000000000001</v>
      </c>
      <c r="H49" s="241"/>
      <c r="I49" s="7"/>
      <c r="J49" s="2"/>
      <c r="K49" s="42" t="s">
        <v>4</v>
      </c>
      <c r="L49" s="6">
        <f>+SUM('[1]6.EXPORTACION VARIETAL'!D312:D323)/10000</f>
        <v>2.3986079999999994</v>
      </c>
      <c r="M49" s="6">
        <f>+SUM(C43:C49)+SUM(B50:B54)</f>
        <v>2.2387779999999999</v>
      </c>
      <c r="N49" s="6">
        <f>+SUM(D43:D49)+SUM(C50:C54)</f>
        <v>2.0902000000000003</v>
      </c>
      <c r="O49" s="6">
        <f>+SUM(E43:E49)+SUM(D50:D54)</f>
        <v>4.2266999999999992</v>
      </c>
      <c r="P49" s="6">
        <f>+SUM(F43:F49)+SUM(E50:E54)</f>
        <v>5.8773</v>
      </c>
      <c r="Q49" s="6">
        <f>+SUM(G43:G49)+SUM(F50:F54)</f>
        <v>6.1580999999999992</v>
      </c>
      <c r="R49" s="37"/>
      <c r="S49" s="80"/>
      <c r="T49" s="7"/>
    </row>
    <row r="50" spans="1:20">
      <c r="A50" s="42" t="s">
        <v>5</v>
      </c>
      <c r="B50" s="245">
        <f>+'[1]6.EXPORTACION VARIETAL'!D324/10000</f>
        <v>0.18362999999999999</v>
      </c>
      <c r="C50" s="172">
        <f>+'[1]6.EXPORTACION VARIETAL'!D336/10000</f>
        <v>0.2419</v>
      </c>
      <c r="D50" s="172">
        <f>+'[1]6.EXPORTACION VARIETAL'!D348/10000</f>
        <v>0.50009999999999999</v>
      </c>
      <c r="E50" s="172">
        <f>+'[1]6.EXPORTACION VARIETAL'!D360/10000</f>
        <v>0.19139999999999999</v>
      </c>
      <c r="F50" s="172">
        <f>+'[1]6.EXPORTACION VARIETAL'!D372/10000</f>
        <v>0.77600000000000002</v>
      </c>
      <c r="G50" s="246">
        <f>+'[1]6.EXPORTACION VARIETAL'!D384/10000</f>
        <v>0.3543</v>
      </c>
      <c r="H50" s="241"/>
      <c r="I50" s="7"/>
      <c r="J50" s="2"/>
      <c r="K50" s="42" t="s">
        <v>5</v>
      </c>
      <c r="L50" s="6">
        <f>+SUM('[1]6.EXPORTACION VARIETAL'!D313:D324)/10000</f>
        <v>2.3478429999999997</v>
      </c>
      <c r="M50" s="6">
        <f>+SUM(C43:C50)+SUM(B51:B54)</f>
        <v>2.2970479999999998</v>
      </c>
      <c r="N50" s="6">
        <f>+SUM(D43:D50)+SUM(C51:C54)</f>
        <v>2.3483999999999998</v>
      </c>
      <c r="O50" s="6">
        <f>+SUM(E43:E50)+SUM(D51:D54)</f>
        <v>3.9179999999999993</v>
      </c>
      <c r="P50" s="6">
        <f>+SUM(F43:F50)+SUM(E51:E54)</f>
        <v>6.4619</v>
      </c>
      <c r="Q50" s="6">
        <f>+SUM(G43:G50)+SUM(F51:F54)</f>
        <v>5.7363999999999997</v>
      </c>
      <c r="R50" s="37"/>
      <c r="S50" s="80"/>
      <c r="T50" s="7"/>
    </row>
    <row r="51" spans="1:20">
      <c r="A51" s="42" t="s">
        <v>6</v>
      </c>
      <c r="B51" s="245">
        <f>+'[1]6.EXPORTACION VARIETAL'!D325/10000</f>
        <v>0.21508899999999997</v>
      </c>
      <c r="C51" s="172">
        <f>+'[1]6.EXPORTACION VARIETAL'!D337/10000</f>
        <v>0.22389999999999999</v>
      </c>
      <c r="D51" s="172">
        <f>+'[1]6.EXPORTACION VARIETAL'!D349/10000</f>
        <v>0.26119999999999999</v>
      </c>
      <c r="E51" s="172">
        <f>+'[1]6.EXPORTACION VARIETAL'!D361/10000</f>
        <v>0.31950000000000001</v>
      </c>
      <c r="F51" s="172">
        <f>+'[1]6.EXPORTACION VARIETAL'!D373/10000</f>
        <v>0.44059999999999999</v>
      </c>
      <c r="G51" s="246">
        <f>+'[1]6.EXPORTACION VARIETAL'!D385/10000</f>
        <v>0.30359999999999998</v>
      </c>
      <c r="H51" s="241"/>
      <c r="I51" s="7"/>
      <c r="J51" s="2"/>
      <c r="K51" s="42" t="s">
        <v>6</v>
      </c>
      <c r="L51" s="6">
        <f>+SUM('[1]6.EXPORTACION VARIETAL'!D314:D325)/10000</f>
        <v>2.3213409999999994</v>
      </c>
      <c r="M51" s="6">
        <f>+SUM(C43:C51)+SUM(B52:B54)</f>
        <v>2.3058589999999999</v>
      </c>
      <c r="N51" s="6">
        <f>+SUM(D43:D51)+SUM(C52:C54)</f>
        <v>2.3856999999999999</v>
      </c>
      <c r="O51" s="6">
        <f>+SUM(E43:E51)+SUM(D52:D54)</f>
        <v>3.9762999999999997</v>
      </c>
      <c r="P51" s="6">
        <f>+SUM(F43:F51)+SUM(E52:E54)</f>
        <v>6.5829999999999993</v>
      </c>
      <c r="Q51" s="6">
        <f>+SUM(G43:G51)+SUM(F52:F54)</f>
        <v>5.5993999999999993</v>
      </c>
      <c r="R51" s="37"/>
      <c r="S51" s="80"/>
      <c r="T51" s="7"/>
    </row>
    <row r="52" spans="1:20">
      <c r="A52" s="42" t="s">
        <v>7</v>
      </c>
      <c r="B52" s="245">
        <f>+'[1]6.EXPORTACION VARIETAL'!D326/10000</f>
        <v>0.33435900000000002</v>
      </c>
      <c r="C52" s="172">
        <f>+'[1]6.EXPORTACION VARIETAL'!D338/10000</f>
        <v>0.19309999999999999</v>
      </c>
      <c r="D52" s="172">
        <f>+'[1]6.EXPORTACION VARIETAL'!D350/10000</f>
        <v>0.49120000000000003</v>
      </c>
      <c r="E52" s="172">
        <f>+'[1]6.EXPORTACION VARIETAL'!D362/10000</f>
        <v>0.60860000000000003</v>
      </c>
      <c r="F52" s="172">
        <f>+'[1]6.EXPORTACION VARIETAL'!D374/10000</f>
        <v>0.67789999999999995</v>
      </c>
      <c r="G52" s="246">
        <f>+'[1]6.EXPORTACION VARIETAL'!D386/10000</f>
        <v>0.44090000000000001</v>
      </c>
      <c r="H52" s="241"/>
      <c r="I52" s="7"/>
      <c r="J52" s="2"/>
      <c r="K52" s="42" t="s">
        <v>7</v>
      </c>
      <c r="L52" s="6">
        <f>+SUM('[1]6.EXPORTACION VARIETAL'!D315:D326)/10000</f>
        <v>2.5037959999999999</v>
      </c>
      <c r="M52" s="6">
        <f>+SUM(C43:C52)+SUM(B53:B54)</f>
        <v>2.1646000000000001</v>
      </c>
      <c r="N52" s="6">
        <f>+SUM(D43:D52)+SUM(C53:C54)</f>
        <v>2.6837999999999997</v>
      </c>
      <c r="O52" s="6">
        <f>+SUM(E43:E52)+SUM(D53:D54)</f>
        <v>4.0937000000000001</v>
      </c>
      <c r="P52" s="6">
        <f>+SUM(F43:F52)+SUM(E53:E54)</f>
        <v>6.6522999999999994</v>
      </c>
      <c r="Q52" s="6">
        <f>+SUM(G43:G52)+SUM(F53:F54)</f>
        <v>5.3623999999999992</v>
      </c>
      <c r="R52" s="37"/>
      <c r="S52" s="80"/>
      <c r="T52" s="7"/>
    </row>
    <row r="53" spans="1:20">
      <c r="A53" s="42" t="s">
        <v>8</v>
      </c>
      <c r="B53" s="245">
        <f>+'[1]6.EXPORTACION VARIETAL'!D327/10000</f>
        <v>0.1032</v>
      </c>
      <c r="C53" s="172">
        <f>+'[1]6.EXPORTACION VARIETAL'!D339/10000</f>
        <v>0.1056</v>
      </c>
      <c r="D53" s="172">
        <f>+'[1]6.EXPORTACION VARIETAL'!D351/10000</f>
        <v>0.22220000000000001</v>
      </c>
      <c r="E53" s="172">
        <f>+'[1]6.EXPORTACION VARIETAL'!D363/10000</f>
        <v>0.1757</v>
      </c>
      <c r="F53" s="172">
        <f>+'[1]6.EXPORTACION VARIETAL'!D375/10000</f>
        <v>0.38390000000000002</v>
      </c>
      <c r="G53" s="246">
        <f>+'[1]6.EXPORTACION VARIETAL'!D387/10000</f>
        <v>0.33329999999999999</v>
      </c>
      <c r="H53" s="241"/>
      <c r="I53" s="7"/>
      <c r="J53" s="2"/>
      <c r="K53" s="42" t="s">
        <v>8</v>
      </c>
      <c r="L53" s="6">
        <f>+SUM('[1]6.EXPORTACION VARIETAL'!D316:D327)/10000</f>
        <v>2.4479700000000002</v>
      </c>
      <c r="M53" s="6">
        <f>+SUM(C43:C53)+SUM(B54)</f>
        <v>2.1669999999999998</v>
      </c>
      <c r="N53" s="6">
        <f>+SUM(D43:D53)+SUM(C54)</f>
        <v>2.8003999999999998</v>
      </c>
      <c r="O53" s="6">
        <f>+SUM(E43:E53)+SUM(D54)</f>
        <v>4.0472000000000001</v>
      </c>
      <c r="P53" s="6">
        <f>+SUM(F43:F53)+SUM(E54)</f>
        <v>6.8604999999999992</v>
      </c>
      <c r="Q53" s="6">
        <f>+SUM(G43:G53)+SUM(F54)</f>
        <v>5.3117999999999999</v>
      </c>
      <c r="R53" s="37"/>
      <c r="S53" s="80"/>
      <c r="T53" s="7"/>
    </row>
    <row r="54" spans="1:20">
      <c r="A54" s="42" t="s">
        <v>9</v>
      </c>
      <c r="B54" s="245">
        <f>+'[1]6.EXPORTACION VARIETAL'!D328/10000</f>
        <v>0.21060000000000001</v>
      </c>
      <c r="C54" s="172">
        <f>+'[1]6.EXPORTACION VARIETAL'!D340/10000</f>
        <v>0.13439999999999999</v>
      </c>
      <c r="D54" s="172">
        <f>+'[1]6.EXPORTACION VARIETAL'!D352/10000</f>
        <v>0.72219999999999995</v>
      </c>
      <c r="E54" s="172">
        <f>+'[1]6.EXPORTACION VARIETAL'!D364/10000</f>
        <v>0.57289999999999996</v>
      </c>
      <c r="F54" s="172">
        <f>+'[1]6.EXPORTACION VARIETAL'!D376/10000</f>
        <v>0.6653</v>
      </c>
      <c r="G54" s="246">
        <f>+'[1]6.EXPORTACION VARIETAL'!D388/10000</f>
        <v>0.65839999999999999</v>
      </c>
      <c r="H54" s="241"/>
      <c r="I54" s="7"/>
      <c r="J54" s="2"/>
      <c r="K54" s="42" t="s">
        <v>9</v>
      </c>
      <c r="L54" s="6">
        <f>+SUM('[1]6.EXPORTACION VARIETAL'!D317:D328)/10000</f>
        <v>2.5175810000000003</v>
      </c>
      <c r="M54" s="6">
        <f>+SUM(C43:C54)</f>
        <v>2.0907999999999998</v>
      </c>
      <c r="N54" s="6">
        <f>+SUM(D43:D54)</f>
        <v>3.3881999999999999</v>
      </c>
      <c r="O54" s="6">
        <f>+SUM(E43:E54)</f>
        <v>3.8978999999999999</v>
      </c>
      <c r="P54" s="6">
        <f>+SUM(F43:F54)</f>
        <v>6.9528999999999996</v>
      </c>
      <c r="Q54" s="6">
        <f>+SUM(G43:G54)</f>
        <v>5.3048999999999999</v>
      </c>
      <c r="R54" s="37"/>
      <c r="S54" s="80"/>
      <c r="T54" s="7"/>
    </row>
    <row r="55" spans="1:20" ht="28">
      <c r="A55" s="53" t="s">
        <v>13</v>
      </c>
      <c r="B55" s="247">
        <f>SUM(B43:B54)</f>
        <v>2.5175810000000003</v>
      </c>
      <c r="C55" s="173">
        <f t="shared" ref="C55:G55" si="80">SUM(C43:C54)</f>
        <v>2.0907999999999998</v>
      </c>
      <c r="D55" s="173">
        <f t="shared" si="80"/>
        <v>3.3881999999999999</v>
      </c>
      <c r="E55" s="173">
        <f t="shared" si="80"/>
        <v>3.8978999999999999</v>
      </c>
      <c r="F55" s="173">
        <f t="shared" si="80"/>
        <v>6.9528999999999996</v>
      </c>
      <c r="G55" s="248">
        <f t="shared" si="80"/>
        <v>5.3048999999999999</v>
      </c>
      <c r="H55" s="248"/>
      <c r="I55" s="56"/>
      <c r="J55" s="3"/>
      <c r="K55" s="43" t="s">
        <v>14</v>
      </c>
      <c r="L55" s="46">
        <f>+AVERAGE(L43:L54)</f>
        <v>2.424919416666667</v>
      </c>
      <c r="M55" s="46">
        <f>+AVERAGE(M43:M54)</f>
        <v>2.3044913333333334</v>
      </c>
      <c r="N55" s="46">
        <f t="shared" ref="N55:R55" si="81">+AVERAGE(N43:N54)</f>
        <v>2.3429666666666669</v>
      </c>
      <c r="O55" s="46">
        <f t="shared" si="81"/>
        <v>3.8790499999999999</v>
      </c>
      <c r="P55" s="46">
        <f t="shared" si="81"/>
        <v>5.6447583333333329</v>
      </c>
      <c r="Q55" s="46">
        <f t="shared" si="81"/>
        <v>6.2171666666666674</v>
      </c>
      <c r="R55" s="215">
        <f t="shared" si="81"/>
        <v>4.6851728333333327</v>
      </c>
      <c r="S55" s="81">
        <f>+R55/Q55-1</f>
        <v>-0.24641350561617048</v>
      </c>
      <c r="T55" s="77">
        <f>+POWER(R55/M55,0.2)-1</f>
        <v>0.15247126944114475</v>
      </c>
    </row>
    <row r="56" spans="1:20" ht="28">
      <c r="A56" s="57" t="s">
        <v>15</v>
      </c>
      <c r="B56" s="213">
        <f>+B55/B$163</f>
        <v>1.1561786770064798E-2</v>
      </c>
      <c r="C56" s="58">
        <f t="shared" ref="C56:G56" si="82">+C55/C$163</f>
        <v>1.0671484861476897E-2</v>
      </c>
      <c r="D56" s="58">
        <f t="shared" si="82"/>
        <v>1.7479932540110415E-2</v>
      </c>
      <c r="E56" s="58">
        <f t="shared" si="82"/>
        <v>1.8341384363027565E-2</v>
      </c>
      <c r="F56" s="58">
        <f t="shared" si="82"/>
        <v>2.6796030446093067E-2</v>
      </c>
      <c r="G56" s="206">
        <f t="shared" si="82"/>
        <v>1.9817548106557285E-2</v>
      </c>
      <c r="H56" s="203"/>
      <c r="I56" s="60"/>
      <c r="J56" s="3"/>
      <c r="K56" s="44" t="s">
        <v>15</v>
      </c>
      <c r="L56" s="48">
        <f>+L55/L$163</f>
        <v>1.1221906347583618E-2</v>
      </c>
      <c r="M56" s="48">
        <f t="shared" ref="M56:R56" si="83">+M55/M$163</f>
        <v>1.1180440068441677E-2</v>
      </c>
      <c r="N56" s="48">
        <f t="shared" si="83"/>
        <v>1.2221945799185393E-2</v>
      </c>
      <c r="O56" s="48">
        <f t="shared" si="83"/>
        <v>1.8889581414982173E-2</v>
      </c>
      <c r="P56" s="48">
        <f t="shared" si="83"/>
        <v>2.3902032334899091E-2</v>
      </c>
      <c r="Q56" s="48">
        <f t="shared" si="83"/>
        <v>2.3391718254425872E-2</v>
      </c>
      <c r="R56" s="203">
        <f t="shared" si="83"/>
        <v>1.7933346424001906E-2</v>
      </c>
      <c r="S56" s="74"/>
      <c r="T56" s="78"/>
    </row>
    <row r="57" spans="1:20" ht="29" thickBot="1">
      <c r="A57" s="61" t="s">
        <v>12</v>
      </c>
      <c r="B57" s="214"/>
      <c r="C57" s="63">
        <f>+C55/B55-1</f>
        <v>-0.16952026568360679</v>
      </c>
      <c r="D57" s="63">
        <f t="shared" ref="D57:G57" si="84">+D55/C55-1</f>
        <v>0.62052802754926351</v>
      </c>
      <c r="E57" s="63">
        <f t="shared" si="84"/>
        <v>0.1504338586860281</v>
      </c>
      <c r="F57" s="63">
        <f t="shared" si="84"/>
        <v>0.78375535544780517</v>
      </c>
      <c r="G57" s="207">
        <f t="shared" si="84"/>
        <v>-0.23702340030778524</v>
      </c>
      <c r="H57" s="202"/>
      <c r="I57" s="65"/>
      <c r="J57" s="2"/>
      <c r="K57" s="45" t="s">
        <v>12</v>
      </c>
      <c r="L57" s="49"/>
      <c r="M57" s="50">
        <f>+M55/L55-1</f>
        <v>-4.966271559608193E-2</v>
      </c>
      <c r="N57" s="50">
        <f t="shared" ref="N57:P57" si="85">+N55/M55-1</f>
        <v>1.6695803007287013E-2</v>
      </c>
      <c r="O57" s="50">
        <f t="shared" si="85"/>
        <v>0.65561467654967331</v>
      </c>
      <c r="P57" s="50">
        <f t="shared" si="85"/>
        <v>0.45519091873869444</v>
      </c>
      <c r="Q57" s="50">
        <f t="shared" ref="Q57" si="86">+Q55/P55-1</f>
        <v>0.10140528602494081</v>
      </c>
      <c r="R57" s="202">
        <f t="shared" ref="R57" si="87">+R55/Q55-1</f>
        <v>-0.24641350561617048</v>
      </c>
      <c r="S57" s="75"/>
      <c r="T57" s="52"/>
    </row>
    <row r="58" spans="1:20" ht="15" thickBot="1"/>
    <row r="59" spans="1:20" ht="15" thickBot="1">
      <c r="A59" s="275" t="s">
        <v>54</v>
      </c>
      <c r="B59" s="276"/>
      <c r="C59" s="276"/>
      <c r="D59" s="276"/>
      <c r="E59" s="276"/>
      <c r="F59" s="276"/>
      <c r="G59" s="276"/>
      <c r="H59" s="276"/>
      <c r="I59" s="277"/>
      <c r="J59" s="2"/>
      <c r="K59" s="275" t="s">
        <v>55</v>
      </c>
      <c r="L59" s="276"/>
      <c r="M59" s="276"/>
      <c r="N59" s="276"/>
      <c r="O59" s="276"/>
      <c r="P59" s="276"/>
      <c r="Q59" s="276"/>
      <c r="R59" s="276"/>
      <c r="S59" s="276"/>
      <c r="T59" s="277"/>
    </row>
    <row r="60" spans="1:20" ht="42">
      <c r="A60" s="38"/>
      <c r="B60" s="209">
        <v>2016</v>
      </c>
      <c r="C60" s="39">
        <f>+B60+1</f>
        <v>2017</v>
      </c>
      <c r="D60" s="39">
        <f t="shared" ref="D60:G60" si="88">+C60+1</f>
        <v>2018</v>
      </c>
      <c r="E60" s="39">
        <f t="shared" si="88"/>
        <v>2019</v>
      </c>
      <c r="F60" s="39">
        <f t="shared" si="88"/>
        <v>2020</v>
      </c>
      <c r="G60" s="210">
        <f t="shared" si="88"/>
        <v>2021</v>
      </c>
      <c r="H60" s="40">
        <v>2022</v>
      </c>
      <c r="I60" s="41" t="s">
        <v>16</v>
      </c>
      <c r="J60" s="2"/>
      <c r="K60" s="67"/>
      <c r="L60" s="66">
        <v>2016</v>
      </c>
      <c r="M60" s="66">
        <f>+L60+1</f>
        <v>2017</v>
      </c>
      <c r="N60" s="66">
        <f t="shared" ref="N60:Q60" si="89">+M60+1</f>
        <v>2018</v>
      </c>
      <c r="O60" s="66">
        <f t="shared" si="89"/>
        <v>2019</v>
      </c>
      <c r="P60" s="66">
        <f t="shared" si="89"/>
        <v>2020</v>
      </c>
      <c r="Q60" s="66">
        <f t="shared" si="89"/>
        <v>2021</v>
      </c>
      <c r="R60" s="40">
        <v>2022</v>
      </c>
      <c r="S60" s="79" t="s">
        <v>16</v>
      </c>
      <c r="T60" s="76" t="s">
        <v>21</v>
      </c>
    </row>
    <row r="61" spans="1:20">
      <c r="A61" s="42" t="s">
        <v>10</v>
      </c>
      <c r="B61" s="245">
        <f>+'[1]6.EXPORTACION VARIETAL'!E317/10000</f>
        <v>0.36461900000000003</v>
      </c>
      <c r="C61" s="172">
        <f>+'[1]6.EXPORTACION VARIETAL'!E329/10000</f>
        <v>0.29299999999999998</v>
      </c>
      <c r="D61" s="172">
        <f>+'[1]6.EXPORTACION VARIETAL'!E341/10000</f>
        <v>0.1641</v>
      </c>
      <c r="E61" s="172">
        <f>+'[1]6.EXPORTACION VARIETAL'!E353/10000</f>
        <v>0.46289999999999998</v>
      </c>
      <c r="F61" s="172">
        <f>+'[1]6.EXPORTACION VARIETAL'!E365/10000</f>
        <v>0.82930000000000004</v>
      </c>
      <c r="G61" s="246">
        <f>+'[1]6.EXPORTACION VARIETAL'!E377/10000</f>
        <v>0.86960000000000004</v>
      </c>
      <c r="H61" s="241">
        <f>+'[1]6.EXPORTACION VARIETAL'!E389/10000</f>
        <v>0.1804</v>
      </c>
      <c r="I61" s="7">
        <f>+H61/G61-1</f>
        <v>-0.79254829806807725</v>
      </c>
      <c r="J61" s="2"/>
      <c r="K61" s="42" t="s">
        <v>10</v>
      </c>
      <c r="L61" s="6">
        <f>+SUM('[1]6.EXPORTACION VARIETAL'!E306:E317)/10000</f>
        <v>4.4661850000000003</v>
      </c>
      <c r="M61" s="6">
        <f>+SUM(C61)+SUM(B62:B72)</f>
        <v>3.9136039999999994</v>
      </c>
      <c r="N61" s="6">
        <f>+SUM(D61)+SUM(C62:C72)</f>
        <v>2.85</v>
      </c>
      <c r="O61" s="6">
        <f>+SUM(E61)+SUM(D62:D72)</f>
        <v>4.0251000000000001</v>
      </c>
      <c r="P61" s="6">
        <f t="shared" ref="P61" si="90">+SUM(F61)+SUM(E62:E72)</f>
        <v>6.5857000000000001</v>
      </c>
      <c r="Q61" s="6">
        <f t="shared" ref="Q61" si="91">+SUM(G61)+SUM(F62:F72)</f>
        <v>8.4357000000000006</v>
      </c>
      <c r="R61" s="37">
        <f t="shared" ref="R61" si="92">+SUM(H61)+SUM(G62:G72)</f>
        <v>5.3573999999999993</v>
      </c>
      <c r="S61" s="80">
        <f>+R61/Q61-1</f>
        <v>-0.36491340374835535</v>
      </c>
      <c r="T61" s="7">
        <f>+POWER(R61/M61,0.2)-1</f>
        <v>6.4818134483862755E-2</v>
      </c>
    </row>
    <row r="62" spans="1:20">
      <c r="A62" s="42" t="s">
        <v>11</v>
      </c>
      <c r="B62" s="245">
        <f>+'[1]6.EXPORTACION VARIETAL'!E318/10000</f>
        <v>0.47260799999999997</v>
      </c>
      <c r="C62" s="172">
        <f>+'[1]6.EXPORTACION VARIETAL'!E330/10000</f>
        <v>0.35610000000000003</v>
      </c>
      <c r="D62" s="172">
        <f>+'[1]6.EXPORTACION VARIETAL'!E342/10000</f>
        <v>0.2271</v>
      </c>
      <c r="E62" s="172">
        <f>+'[1]6.EXPORTACION VARIETAL'!E354/10000</f>
        <v>0.57410000000000005</v>
      </c>
      <c r="F62" s="172">
        <f>+'[1]6.EXPORTACION VARIETAL'!E366/10000</f>
        <v>0.41610000000000003</v>
      </c>
      <c r="G62" s="246">
        <f>+'[1]6.EXPORTACION VARIETAL'!E378/10000</f>
        <v>0.39460000000000001</v>
      </c>
      <c r="H62" s="241">
        <f>+'[1]6.EXPORTACION VARIETAL'!E390/10000</f>
        <v>0.19220000000000001</v>
      </c>
      <c r="I62" s="7">
        <f>+H62/G62-1</f>
        <v>-0.51292448048656869</v>
      </c>
      <c r="J62" s="2"/>
      <c r="K62" s="42" t="s">
        <v>11</v>
      </c>
      <c r="L62" s="6">
        <f>+SUM('[1]6.EXPORTACION VARIETAL'!E307:E318)/10000</f>
        <v>4.5836930000000011</v>
      </c>
      <c r="M62" s="6">
        <f t="shared" ref="M62:O62" si="93">+SUM(C61:C62)+SUM(B63:B72)</f>
        <v>3.7970959999999998</v>
      </c>
      <c r="N62" s="6">
        <f t="shared" si="93"/>
        <v>2.7210000000000001</v>
      </c>
      <c r="O62" s="6">
        <f t="shared" si="93"/>
        <v>4.3720999999999997</v>
      </c>
      <c r="P62" s="6">
        <f t="shared" ref="P62" si="94">+SUM(F61:F62)+SUM(E63:E72)</f>
        <v>6.4277000000000006</v>
      </c>
      <c r="Q62" s="6">
        <f t="shared" ref="Q62" si="95">+SUM(G61:G62)+SUM(F63:F72)</f>
        <v>8.414200000000001</v>
      </c>
      <c r="R62" s="37">
        <f t="shared" ref="R62" si="96">+SUM(H61:H62)+SUM(G63:G72)</f>
        <v>5.1549999999999994</v>
      </c>
      <c r="S62" s="80">
        <f t="shared" ref="S62:S66" si="97">+R62/Q62-1</f>
        <v>-0.38734520215825641</v>
      </c>
      <c r="T62" s="7">
        <f t="shared" ref="T62:T66" si="98">+POWER(R62/M62,0.2)-1</f>
        <v>6.3054226420813819E-2</v>
      </c>
    </row>
    <row r="63" spans="1:20">
      <c r="A63" s="42" t="s">
        <v>0</v>
      </c>
      <c r="B63" s="245">
        <f>+'[1]6.EXPORTACION VARIETAL'!E319/10000</f>
        <v>0.39641500000000002</v>
      </c>
      <c r="C63" s="172">
        <f>+'[1]6.EXPORTACION VARIETAL'!E331/10000</f>
        <v>0.18779999999999999</v>
      </c>
      <c r="D63" s="172">
        <f>+'[1]6.EXPORTACION VARIETAL'!E343/10000</f>
        <v>0.1638</v>
      </c>
      <c r="E63" s="172">
        <f>+'[1]6.EXPORTACION VARIETAL'!E355/10000</f>
        <v>0.4017</v>
      </c>
      <c r="F63" s="172">
        <f>+'[1]6.EXPORTACION VARIETAL'!E367/10000</f>
        <v>0.67569999999999997</v>
      </c>
      <c r="G63" s="246">
        <f>+'[1]6.EXPORTACION VARIETAL'!E379/10000</f>
        <v>0.66759999999999997</v>
      </c>
      <c r="H63" s="241">
        <f>+'[1]6.EXPORTACION VARIETAL'!E391/10000</f>
        <v>9.6070000000000003E-2</v>
      </c>
      <c r="I63" s="7">
        <f>+H63/G63-1</f>
        <v>-0.85609646494907132</v>
      </c>
      <c r="J63" s="2"/>
      <c r="K63" s="42" t="s">
        <v>0</v>
      </c>
      <c r="L63" s="6">
        <f>+SUM('[1]6.EXPORTACION VARIETAL'!E308:E319)/10000</f>
        <v>4.612108000000001</v>
      </c>
      <c r="M63" s="6">
        <f t="shared" ref="M63:O63" si="99">+SUM(C61:C63)+SUM(B64:B72)</f>
        <v>3.5884809999999998</v>
      </c>
      <c r="N63" s="6">
        <f t="shared" si="99"/>
        <v>2.6970000000000001</v>
      </c>
      <c r="O63" s="6">
        <f t="shared" si="99"/>
        <v>4.6100000000000003</v>
      </c>
      <c r="P63" s="6">
        <f t="shared" ref="P63" si="100">+SUM(F61:F63)+SUM(E64:E72)</f>
        <v>6.7017000000000007</v>
      </c>
      <c r="Q63" s="6">
        <f t="shared" ref="Q63" si="101">+SUM(G61:G63)+SUM(F64:F72)</f>
        <v>8.4060999999999986</v>
      </c>
      <c r="R63" s="37">
        <f t="shared" ref="R63" si="102">+SUM(H61:H63)+SUM(G64:G72)</f>
        <v>4.5834699999999993</v>
      </c>
      <c r="S63" s="80">
        <f t="shared" si="97"/>
        <v>-0.45474476867988722</v>
      </c>
      <c r="T63" s="7">
        <f t="shared" si="98"/>
        <v>5.016308588584506E-2</v>
      </c>
    </row>
    <row r="64" spans="1:20">
      <c r="A64" s="42" t="s">
        <v>1</v>
      </c>
      <c r="B64" s="245">
        <f>+'[1]6.EXPORTACION VARIETAL'!E320/10000</f>
        <v>0.35247399999999995</v>
      </c>
      <c r="C64" s="172">
        <f>+'[1]6.EXPORTACION VARIETAL'!E332/10000</f>
        <v>0.23499999999999999</v>
      </c>
      <c r="D64" s="172">
        <f>+'[1]6.EXPORTACION VARIETAL'!E344/10000</f>
        <v>0.19800000000000001</v>
      </c>
      <c r="E64" s="172">
        <f>+'[1]6.EXPORTACION VARIETAL'!E356/10000</f>
        <v>0.77380000000000004</v>
      </c>
      <c r="F64" s="172">
        <f>+'[1]6.EXPORTACION VARIETAL'!E368/10000</f>
        <v>0.81779999999999997</v>
      </c>
      <c r="G64" s="246">
        <f>+'[1]6.EXPORTACION VARIETAL'!E380/10000</f>
        <v>0.76570000000000005</v>
      </c>
      <c r="H64" s="241">
        <f>+'[1]6.EXPORTACION VARIETAL'!E392/10000</f>
        <v>1.60805</v>
      </c>
      <c r="I64" s="7">
        <f t="shared" ref="I64:I65" si="103">+H64/G64-1</f>
        <v>1.1001044795611858</v>
      </c>
      <c r="J64" s="2"/>
      <c r="K64" s="42" t="s">
        <v>1</v>
      </c>
      <c r="L64" s="6">
        <f>+SUM('[1]6.EXPORTACION VARIETAL'!E309:E320)/10000</f>
        <v>4.435582000000001</v>
      </c>
      <c r="M64" s="6">
        <f t="shared" ref="M64:R64" si="104">+SUM(C61:C64)+SUM(B65:B72)</f>
        <v>3.4710069999999997</v>
      </c>
      <c r="N64" s="6">
        <f t="shared" si="104"/>
        <v>2.6599999999999997</v>
      </c>
      <c r="O64" s="6">
        <f t="shared" si="104"/>
        <v>5.1858000000000004</v>
      </c>
      <c r="P64" s="6">
        <f t="shared" si="104"/>
        <v>6.7457000000000003</v>
      </c>
      <c r="Q64" s="6">
        <f t="shared" si="104"/>
        <v>8.3539999999999992</v>
      </c>
      <c r="R64" s="37">
        <f t="shared" si="104"/>
        <v>5.4258199999999999</v>
      </c>
      <c r="S64" s="80">
        <f t="shared" si="97"/>
        <v>-0.35051232942303079</v>
      </c>
      <c r="T64" s="7">
        <f t="shared" si="98"/>
        <v>9.3457678173693326E-2</v>
      </c>
    </row>
    <row r="65" spans="1:20">
      <c r="A65" s="42" t="s">
        <v>2</v>
      </c>
      <c r="B65" s="245">
        <f>+'[1]6.EXPORTACION VARIETAL'!E321/10000</f>
        <v>0.37041199999999996</v>
      </c>
      <c r="C65" s="172">
        <f>+'[1]6.EXPORTACION VARIETAL'!E333/10000</f>
        <v>0.1804</v>
      </c>
      <c r="D65" s="172">
        <f>+'[1]6.EXPORTACION VARIETAL'!E345/10000</f>
        <v>0.18129999999999999</v>
      </c>
      <c r="E65" s="172">
        <f>+'[1]6.EXPORTACION VARIETAL'!E357/10000</f>
        <v>0.62549999999999994</v>
      </c>
      <c r="F65" s="172">
        <f>+'[1]6.EXPORTACION VARIETAL'!E369/10000</f>
        <v>1.0846</v>
      </c>
      <c r="G65" s="246">
        <f>+'[1]6.EXPORTACION VARIETAL'!E381/10000</f>
        <v>0.4325</v>
      </c>
      <c r="H65" s="241">
        <f>+'[1]6.EXPORTACION VARIETAL'!E393/10000</f>
        <v>8.5294000000000009E-2</v>
      </c>
      <c r="I65" s="7">
        <f t="shared" si="103"/>
        <v>-0.80278843930635835</v>
      </c>
      <c r="J65" s="2"/>
      <c r="K65" s="42" t="s">
        <v>2</v>
      </c>
      <c r="L65" s="6">
        <f>+SUM('[1]6.EXPORTACION VARIETAL'!E310:E321)/10000</f>
        <v>4.5683500000000015</v>
      </c>
      <c r="M65" s="6">
        <f t="shared" ref="M65:R65" si="105">+SUM(C61:C65)+SUM(B66:B72)</f>
        <v>3.2809949999999999</v>
      </c>
      <c r="N65" s="6">
        <f t="shared" si="105"/>
        <v>2.6608999999999998</v>
      </c>
      <c r="O65" s="6">
        <f t="shared" si="105"/>
        <v>5.6300000000000008</v>
      </c>
      <c r="P65" s="6">
        <f t="shared" si="105"/>
        <v>7.2048000000000005</v>
      </c>
      <c r="Q65" s="6">
        <f t="shared" si="105"/>
        <v>7.7019000000000002</v>
      </c>
      <c r="R65" s="37">
        <f t="shared" si="105"/>
        <v>5.078614</v>
      </c>
      <c r="S65" s="80">
        <f t="shared" si="97"/>
        <v>-0.34060244874641321</v>
      </c>
      <c r="T65" s="7">
        <f t="shared" si="98"/>
        <v>9.1309478850748915E-2</v>
      </c>
    </row>
    <row r="66" spans="1:20">
      <c r="A66" s="42" t="s">
        <v>3</v>
      </c>
      <c r="B66" s="245">
        <f>+'[1]6.EXPORTACION VARIETAL'!E322/10000</f>
        <v>0.32368600000000003</v>
      </c>
      <c r="C66" s="172">
        <f>+'[1]6.EXPORTACION VARIETAL'!E334/10000</f>
        <v>0.24809999999999999</v>
      </c>
      <c r="D66" s="172">
        <f>+'[1]6.EXPORTACION VARIETAL'!E346/10000</f>
        <v>0.1804</v>
      </c>
      <c r="E66" s="172">
        <f>+'[1]6.EXPORTACION VARIETAL'!E358/10000</f>
        <v>0.25219999999999998</v>
      </c>
      <c r="F66" s="172">
        <f>+'[1]6.EXPORTACION VARIETAL'!E370/10000</f>
        <v>0.34789999999999999</v>
      </c>
      <c r="G66" s="246">
        <f>+'[1]6.EXPORTACION VARIETAL'!E382/10000</f>
        <v>0.49559999999999998</v>
      </c>
      <c r="H66" s="241">
        <f>+'[1]6.EXPORTACION VARIETAL'!E394/10000</f>
        <v>0.212945</v>
      </c>
      <c r="I66" s="7">
        <f>+H66/G66-1</f>
        <v>-0.57032889426957223</v>
      </c>
      <c r="J66" s="2"/>
      <c r="K66" s="42" t="s">
        <v>3</v>
      </c>
      <c r="L66" s="6">
        <f>+SUM('[1]6.EXPORTACION VARIETAL'!E311:E322)/10000</f>
        <v>4.2809650000000019</v>
      </c>
      <c r="M66" s="6">
        <f t="shared" ref="M66:R66" si="106">+SUM(C61:C66)+SUM(B67:B72)</f>
        <v>3.2054090000000004</v>
      </c>
      <c r="N66" s="6">
        <f t="shared" si="106"/>
        <v>2.5931999999999999</v>
      </c>
      <c r="O66" s="6">
        <f t="shared" si="106"/>
        <v>5.7018000000000004</v>
      </c>
      <c r="P66" s="6">
        <f t="shared" si="106"/>
        <v>7.3005000000000004</v>
      </c>
      <c r="Q66" s="6">
        <f t="shared" si="106"/>
        <v>7.8496000000000006</v>
      </c>
      <c r="R66" s="37">
        <f t="shared" si="106"/>
        <v>4.7959589999999999</v>
      </c>
      <c r="S66" s="80">
        <f t="shared" si="97"/>
        <v>-0.3890186761108847</v>
      </c>
      <c r="T66" s="7">
        <f t="shared" si="98"/>
        <v>8.3922925552279093E-2</v>
      </c>
    </row>
    <row r="67" spans="1:20">
      <c r="A67" s="42" t="s">
        <v>4</v>
      </c>
      <c r="B67" s="245">
        <f>+'[1]6.EXPORTACION VARIETAL'!E323/10000</f>
        <v>0.31797600000000004</v>
      </c>
      <c r="C67" s="172">
        <f>+'[1]6.EXPORTACION VARIETAL'!E335/10000</f>
        <v>0.30459999999999998</v>
      </c>
      <c r="D67" s="172">
        <f>+'[1]6.EXPORTACION VARIETAL'!E347/10000</f>
        <v>0.57210000000000005</v>
      </c>
      <c r="E67" s="172">
        <f>+'[1]6.EXPORTACION VARIETAL'!E359/10000</f>
        <v>0.5474</v>
      </c>
      <c r="F67" s="172">
        <f>+'[1]6.EXPORTACION VARIETAL'!E371/10000</f>
        <v>0.307</v>
      </c>
      <c r="G67" s="246">
        <f>+'[1]6.EXPORTACION VARIETAL'!E383/10000</f>
        <v>0.72629999999999995</v>
      </c>
      <c r="H67" s="241"/>
      <c r="I67" s="7"/>
      <c r="J67" s="2"/>
      <c r="K67" s="42" t="s">
        <v>4</v>
      </c>
      <c r="L67" s="6">
        <f>+SUM('[1]6.EXPORTACION VARIETAL'!E312:E323)/10000</f>
        <v>4.084284000000002</v>
      </c>
      <c r="M67" s="6">
        <f>+SUM(C61:C67)+SUM(B68:B72)</f>
        <v>3.1920330000000003</v>
      </c>
      <c r="N67" s="6">
        <f>+SUM(D61:D67)+SUM(C68:C72)</f>
        <v>2.8607</v>
      </c>
      <c r="O67" s="6">
        <f>+SUM(E61:E67)+SUM(D68:D72)</f>
        <v>5.6771000000000011</v>
      </c>
      <c r="P67" s="6">
        <f>+SUM(F61:F67)+SUM(E68:E72)</f>
        <v>7.0601000000000003</v>
      </c>
      <c r="Q67" s="6">
        <f>+SUM(G61:G67)+SUM(F68:F72)</f>
        <v>8.2688999999999986</v>
      </c>
      <c r="R67" s="37"/>
      <c r="S67" s="80"/>
      <c r="T67" s="7"/>
    </row>
    <row r="68" spans="1:20">
      <c r="A68" s="42" t="s">
        <v>5</v>
      </c>
      <c r="B68" s="245">
        <f>+'[1]6.EXPORTACION VARIETAL'!E324/10000</f>
        <v>0.34420500000000004</v>
      </c>
      <c r="C68" s="172">
        <f>+'[1]6.EXPORTACION VARIETAL'!E336/10000</f>
        <v>0.28179999999999999</v>
      </c>
      <c r="D68" s="172">
        <f>+'[1]6.EXPORTACION VARIETAL'!E348/10000</f>
        <v>0.6643</v>
      </c>
      <c r="E68" s="172">
        <f>+'[1]6.EXPORTACION VARIETAL'!E360/10000</f>
        <v>0.29549999999999998</v>
      </c>
      <c r="F68" s="172">
        <f>+'[1]6.EXPORTACION VARIETAL'!E372/10000</f>
        <v>1.216</v>
      </c>
      <c r="G68" s="246">
        <f>+'[1]6.EXPORTACION VARIETAL'!E384/10000</f>
        <v>0.41489999999999999</v>
      </c>
      <c r="H68" s="241"/>
      <c r="I68" s="7"/>
      <c r="J68" s="2"/>
      <c r="K68" s="42" t="s">
        <v>5</v>
      </c>
      <c r="L68" s="6">
        <f>+SUM('[1]6.EXPORTACION VARIETAL'!E313:E324)/10000</f>
        <v>4.1320810000000012</v>
      </c>
      <c r="M68" s="6">
        <f>+SUM(C61:C68)+SUM(B69:B72)</f>
        <v>3.1296279999999999</v>
      </c>
      <c r="N68" s="6">
        <f>+SUM(D61:D68)+SUM(C69:C72)</f>
        <v>3.2431999999999999</v>
      </c>
      <c r="O68" s="6">
        <f>+SUM(E61:E68)+SUM(D69:D72)</f>
        <v>5.3083000000000009</v>
      </c>
      <c r="P68" s="6">
        <f>+SUM(F61:F68)+SUM(E69:E72)</f>
        <v>7.9806000000000008</v>
      </c>
      <c r="Q68" s="6">
        <f>+SUM(G61:G68)+SUM(F69:F72)</f>
        <v>7.4678000000000004</v>
      </c>
      <c r="R68" s="37"/>
      <c r="S68" s="80"/>
      <c r="T68" s="7"/>
    </row>
    <row r="69" spans="1:20">
      <c r="A69" s="42" t="s">
        <v>6</v>
      </c>
      <c r="B69" s="245">
        <f>+'[1]6.EXPORTACION VARIETAL'!E325/10000</f>
        <v>0.33649299999999999</v>
      </c>
      <c r="C69" s="172">
        <f>+'[1]6.EXPORTACION VARIETAL'!E337/10000</f>
        <v>0.12809999999999999</v>
      </c>
      <c r="D69" s="172">
        <f>+'[1]6.EXPORTACION VARIETAL'!E349/10000</f>
        <v>0.2034</v>
      </c>
      <c r="E69" s="172">
        <f>+'[1]6.EXPORTACION VARIETAL'!E361/10000</f>
        <v>0.22739999999999999</v>
      </c>
      <c r="F69" s="172">
        <f>+'[1]6.EXPORTACION VARIETAL'!E373/10000</f>
        <v>0.43959999999999999</v>
      </c>
      <c r="G69" s="246">
        <f>+'[1]6.EXPORTACION VARIETAL'!E385/10000</f>
        <v>0.31119999999999998</v>
      </c>
      <c r="H69" s="241"/>
      <c r="I69" s="7"/>
      <c r="J69" s="2"/>
      <c r="K69" s="42" t="s">
        <v>6</v>
      </c>
      <c r="L69" s="6">
        <f>+SUM('[1]6.EXPORTACION VARIETAL'!E314:E325)/10000</f>
        <v>4.0751070000000018</v>
      </c>
      <c r="M69" s="6">
        <f>+SUM(C61:C69)+SUM(B70:B72)</f>
        <v>2.9212349999999994</v>
      </c>
      <c r="N69" s="6">
        <f>+SUM(D61:D69)+SUM(C70:C72)</f>
        <v>3.3185000000000002</v>
      </c>
      <c r="O69" s="6">
        <f>+SUM(E61:E69)+SUM(D70:D72)</f>
        <v>5.3323000000000009</v>
      </c>
      <c r="P69" s="6">
        <f>+SUM(F61:F69)+SUM(E70:E72)</f>
        <v>8.1928000000000001</v>
      </c>
      <c r="Q69" s="6">
        <f>+SUM(G61:G69)+SUM(F70:F72)</f>
        <v>7.3394000000000004</v>
      </c>
      <c r="R69" s="37"/>
      <c r="S69" s="80"/>
      <c r="T69" s="7"/>
    </row>
    <row r="70" spans="1:20">
      <c r="A70" s="42" t="s">
        <v>7</v>
      </c>
      <c r="B70" s="245">
        <f>+'[1]6.EXPORTACION VARIETAL'!E326/10000</f>
        <v>0.315635</v>
      </c>
      <c r="C70" s="172">
        <f>+'[1]6.EXPORTACION VARIETAL'!E338/10000</f>
        <v>0.19109999999999999</v>
      </c>
      <c r="D70" s="172">
        <f>+'[1]6.EXPORTACION VARIETAL'!E350/10000</f>
        <v>0.19839999999999999</v>
      </c>
      <c r="E70" s="172">
        <f>+'[1]6.EXPORTACION VARIETAL'!E362/10000</f>
        <v>0.52239999999999998</v>
      </c>
      <c r="F70" s="172">
        <f>+'[1]6.EXPORTACION VARIETAL'!E374/10000</f>
        <v>0.7218</v>
      </c>
      <c r="G70" s="246">
        <f>+'[1]6.EXPORTACION VARIETAL'!E386/10000</f>
        <v>0.21290000000000001</v>
      </c>
      <c r="H70" s="241"/>
      <c r="I70" s="7"/>
      <c r="J70" s="2"/>
      <c r="K70" s="42" t="s">
        <v>7</v>
      </c>
      <c r="L70" s="6">
        <f>+SUM('[1]6.EXPORTACION VARIETAL'!E315:E326)/10000</f>
        <v>4.0801650000000018</v>
      </c>
      <c r="M70" s="6">
        <f>+SUM(C61:C70)+SUM(B71:B72)</f>
        <v>2.7966999999999995</v>
      </c>
      <c r="N70" s="6">
        <f>+SUM(D61:D70)+SUM(C71:C72)</f>
        <v>3.3258000000000001</v>
      </c>
      <c r="O70" s="6">
        <f>+SUM(E61:E70)+SUM(D71:D72)</f>
        <v>5.6563000000000008</v>
      </c>
      <c r="P70" s="6">
        <f>+SUM(F61:F70)+SUM(E71:E72)</f>
        <v>8.3922000000000008</v>
      </c>
      <c r="Q70" s="6">
        <f>+SUM(G61:G70)+SUM(F71:F72)</f>
        <v>6.8305000000000007</v>
      </c>
      <c r="R70" s="37"/>
      <c r="S70" s="80"/>
      <c r="T70" s="7"/>
    </row>
    <row r="71" spans="1:20">
      <c r="A71" s="42" t="s">
        <v>8</v>
      </c>
      <c r="B71" s="245">
        <f>+'[1]6.EXPORTACION VARIETAL'!E327/10000</f>
        <v>0.15359999999999999</v>
      </c>
      <c r="C71" s="172">
        <f>+'[1]6.EXPORTACION VARIETAL'!E339/10000</f>
        <v>0.30309999999999998</v>
      </c>
      <c r="D71" s="172">
        <f>+'[1]6.EXPORTACION VARIETAL'!E351/10000</f>
        <v>0.38009999999999999</v>
      </c>
      <c r="E71" s="172">
        <f>+'[1]6.EXPORTACION VARIETAL'!E363/10000</f>
        <v>0.35549999999999998</v>
      </c>
      <c r="F71" s="172">
        <f>+'[1]6.EXPORTACION VARIETAL'!E375/10000</f>
        <v>0.93689999999999996</v>
      </c>
      <c r="G71" s="246">
        <f>+'[1]6.EXPORTACION VARIETAL'!E387/10000</f>
        <v>0.49940000000000001</v>
      </c>
      <c r="H71" s="241"/>
      <c r="I71" s="7"/>
      <c r="J71" s="2"/>
      <c r="K71" s="42" t="s">
        <v>8</v>
      </c>
      <c r="L71" s="6">
        <f>+SUM('[1]6.EXPORTACION VARIETAL'!E316:E327)/10000</f>
        <v>3.9755010000000008</v>
      </c>
      <c r="M71" s="6">
        <f>+SUM(C61:C71)+SUM(B72)</f>
        <v>2.9461999999999997</v>
      </c>
      <c r="N71" s="6">
        <f>+SUM(D61:D71)+SUM(C72)</f>
        <v>3.4028</v>
      </c>
      <c r="O71" s="6">
        <f>+SUM(E61:E71)+SUM(D72)</f>
        <v>5.6317000000000013</v>
      </c>
      <c r="P71" s="6">
        <f>+SUM(F61:F71)+SUM(E72)</f>
        <v>8.9735999999999994</v>
      </c>
      <c r="Q71" s="6">
        <f>+SUM(G61:G71)+SUM(F72)</f>
        <v>6.3930000000000007</v>
      </c>
      <c r="R71" s="37"/>
      <c r="S71" s="80"/>
      <c r="T71" s="7"/>
    </row>
    <row r="72" spans="1:20">
      <c r="A72" s="42" t="s">
        <v>9</v>
      </c>
      <c r="B72" s="245">
        <f>+'[1]6.EXPORTACION VARIETAL'!E328/10000</f>
        <v>0.23710000000000001</v>
      </c>
      <c r="C72" s="172">
        <f>+'[1]6.EXPORTACION VARIETAL'!E340/10000</f>
        <v>0.26979999999999998</v>
      </c>
      <c r="D72" s="172">
        <f>+'[1]6.EXPORTACION VARIETAL'!E352/10000</f>
        <v>0.59330000000000005</v>
      </c>
      <c r="E72" s="172">
        <f>+'[1]6.EXPORTACION VARIETAL'!E364/10000</f>
        <v>1.1809000000000001</v>
      </c>
      <c r="F72" s="172">
        <f>+'[1]6.EXPORTACION VARIETAL'!E376/10000</f>
        <v>0.60270000000000001</v>
      </c>
      <c r="G72" s="246">
        <f>+'[1]6.EXPORTACION VARIETAL'!E388/10000</f>
        <v>0.25629999999999997</v>
      </c>
      <c r="H72" s="241"/>
      <c r="I72" s="7"/>
      <c r="J72" s="2"/>
      <c r="K72" s="42" t="s">
        <v>9</v>
      </c>
      <c r="L72" s="6">
        <f>+SUM('[1]6.EXPORTACION VARIETAL'!E317:E328)/10000</f>
        <v>3.9852229999999995</v>
      </c>
      <c r="M72" s="6">
        <f>+SUM(C61:C72)</f>
        <v>2.9788999999999999</v>
      </c>
      <c r="N72" s="6">
        <f>+SUM(D61:D72)</f>
        <v>3.7263000000000002</v>
      </c>
      <c r="O72" s="6">
        <f>+SUM(E61:E72)</f>
        <v>6.2193000000000014</v>
      </c>
      <c r="P72" s="6">
        <f>+SUM(F61:F72)</f>
        <v>8.3954000000000004</v>
      </c>
      <c r="Q72" s="6">
        <f>+SUM(G61:G72)</f>
        <v>6.0465999999999998</v>
      </c>
      <c r="R72" s="37"/>
      <c r="S72" s="80"/>
      <c r="T72" s="7"/>
    </row>
    <row r="73" spans="1:20" ht="28">
      <c r="A73" s="53" t="s">
        <v>13</v>
      </c>
      <c r="B73" s="247">
        <f>SUM(B61:B72)</f>
        <v>3.9852229999999995</v>
      </c>
      <c r="C73" s="173">
        <f t="shared" ref="C73:G73" si="107">SUM(C61:C72)</f>
        <v>2.9788999999999999</v>
      </c>
      <c r="D73" s="173">
        <f t="shared" si="107"/>
        <v>3.7263000000000002</v>
      </c>
      <c r="E73" s="173">
        <f t="shared" si="107"/>
        <v>6.2193000000000014</v>
      </c>
      <c r="F73" s="173">
        <f t="shared" si="107"/>
        <v>8.3954000000000004</v>
      </c>
      <c r="G73" s="248">
        <f t="shared" si="107"/>
        <v>6.0465999999999998</v>
      </c>
      <c r="H73" s="248"/>
      <c r="I73" s="56"/>
      <c r="J73" s="3"/>
      <c r="K73" s="43" t="s">
        <v>14</v>
      </c>
      <c r="L73" s="46">
        <f t="shared" ref="L73" si="108">+AVERAGE(L61:L72)</f>
        <v>4.2732703333333344</v>
      </c>
      <c r="M73" s="46">
        <f>+AVERAGE(M61:M72)</f>
        <v>3.2684406666666668</v>
      </c>
      <c r="N73" s="46">
        <f t="shared" ref="N73:R73" si="109">+AVERAGE(N61:N72)</f>
        <v>3.0049500000000005</v>
      </c>
      <c r="O73" s="46">
        <f t="shared" si="109"/>
        <v>5.2791500000000013</v>
      </c>
      <c r="P73" s="46">
        <f t="shared" si="109"/>
        <v>7.4967333333333341</v>
      </c>
      <c r="Q73" s="46">
        <f t="shared" si="109"/>
        <v>7.6256416666666667</v>
      </c>
      <c r="R73" s="215">
        <f t="shared" si="109"/>
        <v>5.0660438333333335</v>
      </c>
      <c r="S73" s="81">
        <f>+R73/Q73-1</f>
        <v>-0.33565671522724316</v>
      </c>
      <c r="T73" s="77">
        <f>+POWER(R73/M73,0.2)-1</f>
        <v>9.1605380271158943E-2</v>
      </c>
    </row>
    <row r="74" spans="1:20" ht="28">
      <c r="A74" s="57" t="s">
        <v>15</v>
      </c>
      <c r="B74" s="213">
        <f>+B73/B$163</f>
        <v>1.8301813747862702E-2</v>
      </c>
      <c r="C74" s="58">
        <f t="shared" ref="C74" si="110">+C73/C$163</f>
        <v>1.5204364957840794E-2</v>
      </c>
      <c r="D74" s="58">
        <f t="shared" ref="D74" si="111">+D73/D$163</f>
        <v>1.9224211269763723E-2</v>
      </c>
      <c r="E74" s="58">
        <f t="shared" ref="E74" si="112">+E73/E$163</f>
        <v>2.9264622429764069E-2</v>
      </c>
      <c r="F74" s="58">
        <f t="shared" ref="F74:G74" si="113">+F73/F$163</f>
        <v>3.2355332883707483E-2</v>
      </c>
      <c r="G74" s="206">
        <f t="shared" si="113"/>
        <v>2.2588321435108912E-2</v>
      </c>
      <c r="H74" s="203"/>
      <c r="I74" s="60"/>
      <c r="J74" s="3"/>
      <c r="K74" s="44" t="s">
        <v>15</v>
      </c>
      <c r="L74" s="48">
        <f>+L73/L$163</f>
        <v>1.9775601262862902E-2</v>
      </c>
      <c r="M74" s="48">
        <f t="shared" ref="M74" si="114">+M73/M$163</f>
        <v>1.5857124070007739E-2</v>
      </c>
      <c r="N74" s="48">
        <f t="shared" ref="N74" si="115">+N73/N$163</f>
        <v>1.5675142353396187E-2</v>
      </c>
      <c r="O74" s="48">
        <f t="shared" ref="O74" si="116">+O73/O$163</f>
        <v>2.5707565957361511E-2</v>
      </c>
      <c r="P74" s="48">
        <f t="shared" ref="P74:R74" si="117">+P73/P$163</f>
        <v>3.1743991851930338E-2</v>
      </c>
      <c r="Q74" s="48">
        <f t="shared" si="117"/>
        <v>2.8691021318801788E-2</v>
      </c>
      <c r="R74" s="203">
        <f t="shared" si="117"/>
        <v>1.9391199064412726E-2</v>
      </c>
      <c r="S74" s="74"/>
      <c r="T74" s="78"/>
    </row>
    <row r="75" spans="1:20" ht="29" thickBot="1">
      <c r="A75" s="61" t="s">
        <v>12</v>
      </c>
      <c r="B75" s="214"/>
      <c r="C75" s="63">
        <f>+C73/B73-1</f>
        <v>-0.25251359836074416</v>
      </c>
      <c r="D75" s="63">
        <f t="shared" ref="D75:G75" si="118">+D73/C73-1</f>
        <v>0.25089798247675321</v>
      </c>
      <c r="E75" s="63">
        <f t="shared" si="118"/>
        <v>0.66902825859431636</v>
      </c>
      <c r="F75" s="63">
        <f t="shared" si="118"/>
        <v>0.3498946826813305</v>
      </c>
      <c r="G75" s="207">
        <f t="shared" si="118"/>
        <v>-0.27977225623555768</v>
      </c>
      <c r="H75" s="202"/>
      <c r="I75" s="65"/>
      <c r="J75" s="2"/>
      <c r="K75" s="45" t="s">
        <v>12</v>
      </c>
      <c r="L75" s="49"/>
      <c r="M75" s="50">
        <f>+M73/L73-1</f>
        <v>-0.23514301419888339</v>
      </c>
      <c r="N75" s="50">
        <f t="shared" ref="N75:P75" si="119">+N73/M73-1</f>
        <v>-8.0616628398332946E-2</v>
      </c>
      <c r="O75" s="50">
        <f t="shared" si="119"/>
        <v>0.75681791710344615</v>
      </c>
      <c r="P75" s="50">
        <f t="shared" si="119"/>
        <v>0.42006446744898929</v>
      </c>
      <c r="Q75" s="50">
        <f t="shared" ref="Q75" si="120">+Q73/P73-1</f>
        <v>1.7195267271967296E-2</v>
      </c>
      <c r="R75" s="202">
        <f t="shared" ref="R75" si="121">+R73/Q73-1</f>
        <v>-0.33565671522724316</v>
      </c>
      <c r="S75" s="75"/>
      <c r="T75" s="52"/>
    </row>
    <row r="76" spans="1:20" ht="15" thickBo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</row>
    <row r="77" spans="1:20" ht="15" thickBot="1">
      <c r="A77" s="275" t="s">
        <v>56</v>
      </c>
      <c r="B77" s="276"/>
      <c r="C77" s="276"/>
      <c r="D77" s="276"/>
      <c r="E77" s="276"/>
      <c r="F77" s="276"/>
      <c r="G77" s="276"/>
      <c r="H77" s="276"/>
      <c r="I77" s="277"/>
      <c r="J77" s="2"/>
      <c r="K77" s="275" t="s">
        <v>57</v>
      </c>
      <c r="L77" s="276"/>
      <c r="M77" s="276"/>
      <c r="N77" s="276"/>
      <c r="O77" s="276"/>
      <c r="P77" s="276"/>
      <c r="Q77" s="276"/>
      <c r="R77" s="276"/>
      <c r="S77" s="276"/>
      <c r="T77" s="277"/>
    </row>
    <row r="78" spans="1:20" ht="42">
      <c r="A78" s="38"/>
      <c r="B78" s="209">
        <v>2016</v>
      </c>
      <c r="C78" s="39">
        <f>+B78+1</f>
        <v>2017</v>
      </c>
      <c r="D78" s="39">
        <f t="shared" ref="D78:G78" si="122">+C78+1</f>
        <v>2018</v>
      </c>
      <c r="E78" s="39">
        <f t="shared" si="122"/>
        <v>2019</v>
      </c>
      <c r="F78" s="39">
        <f t="shared" si="122"/>
        <v>2020</v>
      </c>
      <c r="G78" s="210">
        <f t="shared" si="122"/>
        <v>2021</v>
      </c>
      <c r="H78" s="40">
        <v>2022</v>
      </c>
      <c r="I78" s="41" t="s">
        <v>16</v>
      </c>
      <c r="J78" s="2"/>
      <c r="K78" s="67"/>
      <c r="L78" s="66">
        <v>2016</v>
      </c>
      <c r="M78" s="66">
        <f>+L78+1</f>
        <v>2017</v>
      </c>
      <c r="N78" s="66">
        <f t="shared" ref="N78:Q78" si="123">+M78+1</f>
        <v>2018</v>
      </c>
      <c r="O78" s="66">
        <f t="shared" si="123"/>
        <v>2019</v>
      </c>
      <c r="P78" s="66">
        <f t="shared" si="123"/>
        <v>2020</v>
      </c>
      <c r="Q78" s="66">
        <f t="shared" si="123"/>
        <v>2021</v>
      </c>
      <c r="R78" s="40">
        <v>2022</v>
      </c>
      <c r="S78" s="79" t="s">
        <v>16</v>
      </c>
      <c r="T78" s="76" t="s">
        <v>21</v>
      </c>
    </row>
    <row r="79" spans="1:20">
      <c r="A79" s="42" t="s">
        <v>10</v>
      </c>
      <c r="B79" s="245">
        <f>+'[1]6.EXPORTACION VARIETAL'!F317/10000</f>
        <v>0.217719</v>
      </c>
      <c r="C79" s="172">
        <f>+'[1]6.EXPORTACION VARIETAL'!F329/10000</f>
        <v>0.2843</v>
      </c>
      <c r="D79" s="172">
        <f>+'[1]6.EXPORTACION VARIETAL'!F341/10000</f>
        <v>0.16969999999999999</v>
      </c>
      <c r="E79" s="172">
        <f>+'[1]6.EXPORTACION VARIETAL'!F353/10000</f>
        <v>0.21679999999999999</v>
      </c>
      <c r="F79" s="172">
        <f>+'[1]6.EXPORTACION VARIETAL'!F365/10000</f>
        <v>0.24809999999999999</v>
      </c>
      <c r="G79" s="246">
        <f>+'[1]6.EXPORTACION VARIETAL'!F377/10000</f>
        <v>0.2172</v>
      </c>
      <c r="H79" s="241">
        <f>+'[1]6.EXPORTACION VARIETAL'!F389/10000</f>
        <v>0.21529999999999999</v>
      </c>
      <c r="I79" s="7">
        <f>+H79/G79-1</f>
        <v>-8.7476979742173722E-3</v>
      </c>
      <c r="J79" s="2"/>
      <c r="K79" s="42" t="s">
        <v>10</v>
      </c>
      <c r="L79" s="6">
        <f>+SUM('[1]6.EXPORTACION VARIETAL'!F306:F317)/10000</f>
        <v>3.8694319999999998</v>
      </c>
      <c r="M79" s="6">
        <f>+SUM(C79)+SUM(B80:B90)</f>
        <v>3.7664409999999999</v>
      </c>
      <c r="N79" s="6">
        <f>+SUM(D79)+SUM(C80:C90)</f>
        <v>3.4178000000000002</v>
      </c>
      <c r="O79" s="6">
        <f>+SUM(E79)+SUM(D80:D90)</f>
        <v>3.5640000000000001</v>
      </c>
      <c r="P79" s="6">
        <f t="shared" ref="P79" si="124">+SUM(F79)+SUM(E80:E90)</f>
        <v>3.3391000000000002</v>
      </c>
      <c r="Q79" s="6">
        <f t="shared" ref="Q79" si="125">+SUM(G79)+SUM(F80:F90)</f>
        <v>3.4744999999999999</v>
      </c>
      <c r="R79" s="37">
        <f t="shared" ref="R79" si="126">+SUM(H79)+SUM(G80:G90)</f>
        <v>4.1128</v>
      </c>
      <c r="S79" s="80">
        <f>+R79/Q79-1</f>
        <v>0.18370988631457763</v>
      </c>
      <c r="T79" s="7">
        <f>+POWER(R79/M79,0.2)-1</f>
        <v>1.775040628657476E-2</v>
      </c>
    </row>
    <row r="80" spans="1:20">
      <c r="A80" s="42" t="s">
        <v>11</v>
      </c>
      <c r="B80" s="245">
        <f>+'[1]6.EXPORTACION VARIETAL'!F318/10000</f>
        <v>0.26430399999999998</v>
      </c>
      <c r="C80" s="172">
        <f>+'[1]6.EXPORTACION VARIETAL'!F330/10000</f>
        <v>0.14940000000000001</v>
      </c>
      <c r="D80" s="172">
        <f>+'[1]6.EXPORTACION VARIETAL'!F342/10000</f>
        <v>0.22009999999999999</v>
      </c>
      <c r="E80" s="172">
        <f>+'[1]6.EXPORTACION VARIETAL'!F354/10000</f>
        <v>0.22339999999999999</v>
      </c>
      <c r="F80" s="172">
        <f>+'[1]6.EXPORTACION VARIETAL'!F366/10000</f>
        <v>0.2293</v>
      </c>
      <c r="G80" s="246">
        <f>+'[1]6.EXPORTACION VARIETAL'!F378/10000</f>
        <v>0.2233</v>
      </c>
      <c r="H80" s="241">
        <f>+'[1]6.EXPORTACION VARIETAL'!F390/10000</f>
        <v>0.33900000000000002</v>
      </c>
      <c r="I80" s="7">
        <f>+H80/G80-1</f>
        <v>0.51813703537841471</v>
      </c>
      <c r="J80" s="2"/>
      <c r="K80" s="42" t="s">
        <v>11</v>
      </c>
      <c r="L80" s="6">
        <f>+SUM('[1]6.EXPORTACION VARIETAL'!F307:F318)/10000</f>
        <v>3.8525360000000002</v>
      </c>
      <c r="M80" s="6">
        <f t="shared" ref="M80:O80" si="127">+SUM(C79:C80)+SUM(B81:B90)</f>
        <v>3.6515369999999998</v>
      </c>
      <c r="N80" s="6">
        <f t="shared" si="127"/>
        <v>3.4885000000000002</v>
      </c>
      <c r="O80" s="6">
        <f t="shared" si="127"/>
        <v>3.5672999999999999</v>
      </c>
      <c r="P80" s="6">
        <f t="shared" ref="P80" si="128">+SUM(F79:F80)+SUM(E81:E90)</f>
        <v>3.3449999999999998</v>
      </c>
      <c r="Q80" s="6">
        <f t="shared" ref="Q80" si="129">+SUM(G79:G80)+SUM(F81:F90)</f>
        <v>3.4684999999999997</v>
      </c>
      <c r="R80" s="37">
        <f t="shared" ref="R80" si="130">+SUM(H79:H80)+SUM(G81:G90)</f>
        <v>4.2285000000000004</v>
      </c>
      <c r="S80" s="80">
        <f t="shared" ref="S80:S84" si="131">+R80/Q80-1</f>
        <v>0.21911489116332739</v>
      </c>
      <c r="T80" s="7">
        <f t="shared" ref="T80:T84" si="132">+POWER(R80/M80,0.2)-1</f>
        <v>2.9774482333881025E-2</v>
      </c>
    </row>
    <row r="81" spans="1:21">
      <c r="A81" s="42" t="s">
        <v>0</v>
      </c>
      <c r="B81" s="245">
        <f>+'[1]6.EXPORTACION VARIETAL'!F319/10000</f>
        <v>0.26156599999999997</v>
      </c>
      <c r="C81" s="172">
        <f>+'[1]6.EXPORTACION VARIETAL'!F331/10000</f>
        <v>0.2409</v>
      </c>
      <c r="D81" s="172">
        <f>+'[1]6.EXPORTACION VARIETAL'!F343/10000</f>
        <v>0.24879999999999999</v>
      </c>
      <c r="E81" s="172">
        <f>+'[1]6.EXPORTACION VARIETAL'!F355/10000</f>
        <v>0.36309999999999998</v>
      </c>
      <c r="F81" s="172">
        <f>+'[1]6.EXPORTACION VARIETAL'!F367/10000</f>
        <v>0.2341</v>
      </c>
      <c r="G81" s="246">
        <f>+'[1]6.EXPORTACION VARIETAL'!F379/10000</f>
        <v>0.2863</v>
      </c>
      <c r="H81" s="241">
        <f>+'[1]6.EXPORTACION VARIETAL'!F391/10000</f>
        <v>0.38611000000000001</v>
      </c>
      <c r="I81" s="7">
        <f>+H81/G81-1</f>
        <v>0.3486203283269298</v>
      </c>
      <c r="J81" s="2"/>
      <c r="K81" s="42" t="s">
        <v>0</v>
      </c>
      <c r="L81" s="6">
        <f>+SUM('[1]6.EXPORTACION VARIETAL'!F308:F319)/10000</f>
        <v>3.7824019999999989</v>
      </c>
      <c r="M81" s="6">
        <f t="shared" ref="M81:O81" si="133">+SUM(C79:C81)+SUM(B82:B90)</f>
        <v>3.630871</v>
      </c>
      <c r="N81" s="6">
        <f t="shared" si="133"/>
        <v>3.4964</v>
      </c>
      <c r="O81" s="6">
        <f t="shared" si="133"/>
        <v>3.6815999999999995</v>
      </c>
      <c r="P81" s="6">
        <f t="shared" ref="P81" si="134">+SUM(F79:F81)+SUM(E82:E90)</f>
        <v>3.2159999999999997</v>
      </c>
      <c r="Q81" s="6">
        <f t="shared" ref="Q81" si="135">+SUM(G79:G81)+SUM(F82:F90)</f>
        <v>3.5206999999999997</v>
      </c>
      <c r="R81" s="37">
        <f t="shared" ref="R81" si="136">+SUM(H79:H81)+SUM(G82:G90)</f>
        <v>4.3283100000000001</v>
      </c>
      <c r="S81" s="80">
        <f t="shared" si="131"/>
        <v>0.2293890419518847</v>
      </c>
      <c r="T81" s="7">
        <f t="shared" si="132"/>
        <v>3.5765658860606564E-2</v>
      </c>
    </row>
    <row r="82" spans="1:21">
      <c r="A82" s="42" t="s">
        <v>1</v>
      </c>
      <c r="B82" s="245">
        <f>+'[1]6.EXPORTACION VARIETAL'!F320/10000</f>
        <v>0.38009899999999996</v>
      </c>
      <c r="C82" s="172">
        <f>+'[1]6.EXPORTACION VARIETAL'!F332/10000</f>
        <v>0.28000000000000003</v>
      </c>
      <c r="D82" s="172">
        <f>+'[1]6.EXPORTACION VARIETAL'!F344/10000</f>
        <v>0.29699999999999999</v>
      </c>
      <c r="E82" s="172">
        <f>+'[1]6.EXPORTACION VARIETAL'!F356/10000</f>
        <v>0.2616</v>
      </c>
      <c r="F82" s="172">
        <f>+'[1]6.EXPORTACION VARIETAL'!F368/10000</f>
        <v>0.33410000000000001</v>
      </c>
      <c r="G82" s="246">
        <f>+'[1]6.EXPORTACION VARIETAL'!F380/10000</f>
        <v>0.3054</v>
      </c>
      <c r="H82" s="241">
        <f>+'[1]6.EXPORTACION VARIETAL'!F392/10000</f>
        <v>0</v>
      </c>
      <c r="I82" s="7">
        <f t="shared" ref="I82:I84" si="137">+H82/G82-1</f>
        <v>-1</v>
      </c>
      <c r="J82" s="2"/>
      <c r="K82" s="42" t="s">
        <v>1</v>
      </c>
      <c r="L82" s="6">
        <f>+SUM('[1]6.EXPORTACION VARIETAL'!F309:F320)/10000</f>
        <v>3.7579009999999995</v>
      </c>
      <c r="M82" s="6">
        <f t="shared" ref="M82:R82" si="138">+SUM(C79:C82)+SUM(B83:B90)</f>
        <v>3.5307720000000002</v>
      </c>
      <c r="N82" s="6">
        <f t="shared" si="138"/>
        <v>3.5133999999999999</v>
      </c>
      <c r="O82" s="6">
        <f t="shared" si="138"/>
        <v>3.6462000000000003</v>
      </c>
      <c r="P82" s="6">
        <f t="shared" si="138"/>
        <v>3.2885</v>
      </c>
      <c r="Q82" s="6">
        <f t="shared" si="138"/>
        <v>3.4920000000000004</v>
      </c>
      <c r="R82" s="37">
        <f t="shared" si="138"/>
        <v>4.0229099999999995</v>
      </c>
      <c r="S82" s="80">
        <f t="shared" si="131"/>
        <v>0.15203608247422662</v>
      </c>
      <c r="T82" s="7">
        <f t="shared" si="132"/>
        <v>2.644132489429829E-2</v>
      </c>
    </row>
    <row r="83" spans="1:21">
      <c r="A83" s="42" t="s">
        <v>2</v>
      </c>
      <c r="B83" s="245">
        <f>+'[1]6.EXPORTACION VARIETAL'!F321/10000</f>
        <v>0.32341399999999998</v>
      </c>
      <c r="C83" s="172">
        <f>+'[1]6.EXPORTACION VARIETAL'!F333/10000</f>
        <v>0.42009999999999997</v>
      </c>
      <c r="D83" s="172">
        <f>+'[1]6.EXPORTACION VARIETAL'!F345/10000</f>
        <v>0.27479999999999999</v>
      </c>
      <c r="E83" s="172">
        <f>+'[1]6.EXPORTACION VARIETAL'!F357/10000</f>
        <v>0.25940000000000002</v>
      </c>
      <c r="F83" s="172">
        <f>+'[1]6.EXPORTACION VARIETAL'!F369/10000</f>
        <v>0.36249999999999999</v>
      </c>
      <c r="G83" s="246">
        <f>+'[1]6.EXPORTACION VARIETAL'!F381/10000</f>
        <v>0.30280000000000001</v>
      </c>
      <c r="H83" s="241">
        <f>+'[1]6.EXPORTACION VARIETAL'!F393/10000</f>
        <v>0.40173900000000001</v>
      </c>
      <c r="I83" s="7">
        <f t="shared" si="137"/>
        <v>0.32674702774108311</v>
      </c>
      <c r="J83" s="2"/>
      <c r="K83" s="42" t="s">
        <v>2</v>
      </c>
      <c r="L83" s="6">
        <f>+SUM('[1]6.EXPORTACION VARIETAL'!F310:F321)/10000</f>
        <v>3.7087539999999994</v>
      </c>
      <c r="M83" s="6">
        <f t="shared" ref="M83:R83" si="139">+SUM(C79:C83)+SUM(B84:B90)</f>
        <v>3.6274579999999998</v>
      </c>
      <c r="N83" s="6">
        <f t="shared" si="139"/>
        <v>3.3681000000000001</v>
      </c>
      <c r="O83" s="6">
        <f t="shared" si="139"/>
        <v>3.6307999999999998</v>
      </c>
      <c r="P83" s="6">
        <f t="shared" si="139"/>
        <v>3.3915999999999999</v>
      </c>
      <c r="Q83" s="6">
        <f t="shared" si="139"/>
        <v>3.4322999999999997</v>
      </c>
      <c r="R83" s="37">
        <f t="shared" si="139"/>
        <v>4.1218490000000001</v>
      </c>
      <c r="S83" s="80">
        <f t="shared" si="131"/>
        <v>0.20089997960551242</v>
      </c>
      <c r="T83" s="7">
        <f t="shared" si="132"/>
        <v>2.588324535341302E-2</v>
      </c>
    </row>
    <row r="84" spans="1:21">
      <c r="A84" s="42" t="s">
        <v>3</v>
      </c>
      <c r="B84" s="245">
        <f>+'[1]6.EXPORTACION VARIETAL'!F322/10000</f>
        <v>0.37860500000000002</v>
      </c>
      <c r="C84" s="172">
        <f>+'[1]6.EXPORTACION VARIETAL'!F334/10000</f>
        <v>0.27489999999999998</v>
      </c>
      <c r="D84" s="172">
        <f>+'[1]6.EXPORTACION VARIETAL'!F346/10000</f>
        <v>0.31740000000000002</v>
      </c>
      <c r="E84" s="172">
        <f>+'[1]6.EXPORTACION VARIETAL'!F358/10000</f>
        <v>0.27400000000000002</v>
      </c>
      <c r="F84" s="172">
        <f>+'[1]6.EXPORTACION VARIETAL'!F370/10000</f>
        <v>0.2606</v>
      </c>
      <c r="G84" s="246">
        <f>+'[1]6.EXPORTACION VARIETAL'!F382/10000</f>
        <v>0.47120000000000001</v>
      </c>
      <c r="H84" s="241">
        <f>+'[1]6.EXPORTACION VARIETAL'!F394/10000</f>
        <v>0.54042900000000005</v>
      </c>
      <c r="I84" s="7">
        <f t="shared" si="137"/>
        <v>0.14692062818336171</v>
      </c>
      <c r="J84" s="2"/>
      <c r="K84" s="42" t="s">
        <v>3</v>
      </c>
      <c r="L84" s="6">
        <f>+SUM('[1]6.EXPORTACION VARIETAL'!F311:F322)/10000</f>
        <v>3.5510979999999996</v>
      </c>
      <c r="M84" s="6">
        <f t="shared" ref="M84:R84" si="140">+SUM(C79:C84)+SUM(B85:B90)</f>
        <v>3.5237530000000001</v>
      </c>
      <c r="N84" s="6">
        <f t="shared" si="140"/>
        <v>3.4106000000000001</v>
      </c>
      <c r="O84" s="6">
        <f t="shared" si="140"/>
        <v>3.5874000000000001</v>
      </c>
      <c r="P84" s="6">
        <f t="shared" si="140"/>
        <v>3.3781999999999996</v>
      </c>
      <c r="Q84" s="6">
        <f t="shared" si="140"/>
        <v>3.6429</v>
      </c>
      <c r="R84" s="37">
        <f t="shared" si="140"/>
        <v>4.1910779999999992</v>
      </c>
      <c r="S84" s="80">
        <f t="shared" si="131"/>
        <v>0.15047846495923545</v>
      </c>
      <c r="T84" s="7">
        <f t="shared" si="132"/>
        <v>3.5294857950675773E-2</v>
      </c>
      <c r="U84" s="4"/>
    </row>
    <row r="85" spans="1:21">
      <c r="A85" s="42" t="s">
        <v>4</v>
      </c>
      <c r="B85" s="245">
        <f>+'[1]6.EXPORTACION VARIETAL'!F323/10000</f>
        <v>0.30275599999999997</v>
      </c>
      <c r="C85" s="172">
        <f>+'[1]6.EXPORTACION VARIETAL'!F335/10000</f>
        <v>0.44059999999999999</v>
      </c>
      <c r="D85" s="172">
        <f>+'[1]6.EXPORTACION VARIETAL'!F347/10000</f>
        <v>0.629</v>
      </c>
      <c r="E85" s="172">
        <f>+'[1]6.EXPORTACION VARIETAL'!F359/10000</f>
        <v>0.30930000000000002</v>
      </c>
      <c r="F85" s="172">
        <f>+'[1]6.EXPORTACION VARIETAL'!F371/10000</f>
        <v>0.3548</v>
      </c>
      <c r="G85" s="246">
        <f>+'[1]6.EXPORTACION VARIETAL'!F383/10000</f>
        <v>0.4773</v>
      </c>
      <c r="H85" s="241"/>
      <c r="I85" s="7"/>
      <c r="J85" s="2"/>
      <c r="K85" s="42" t="s">
        <v>4</v>
      </c>
      <c r="L85" s="6">
        <f>+SUM('[1]6.EXPORTACION VARIETAL'!F312:F323)/10000</f>
        <v>3.463795999999999</v>
      </c>
      <c r="M85" s="6">
        <f>+SUM(C79:C85)+SUM(B86:B90)</f>
        <v>3.6615969999999995</v>
      </c>
      <c r="N85" s="6">
        <f>+SUM(D79:D85)+SUM(C86:C90)</f>
        <v>3.5990000000000002</v>
      </c>
      <c r="O85" s="6">
        <f>+SUM(E79:E85)+SUM(D86:D90)</f>
        <v>3.2676999999999996</v>
      </c>
      <c r="P85" s="6">
        <f>+SUM(F79:F85)+SUM(E86:E90)</f>
        <v>3.4237000000000002</v>
      </c>
      <c r="Q85" s="6">
        <f>+SUM(G79:G85)+SUM(F86:F90)</f>
        <v>3.7654000000000001</v>
      </c>
      <c r="R85" s="37"/>
      <c r="S85" s="80"/>
      <c r="T85" s="7"/>
    </row>
    <row r="86" spans="1:21">
      <c r="A86" s="42" t="s">
        <v>5</v>
      </c>
      <c r="B86" s="245">
        <f>+'[1]6.EXPORTACION VARIETAL'!F324/10000</f>
        <v>0.56430200000000008</v>
      </c>
      <c r="C86" s="172">
        <f>+'[1]6.EXPORTACION VARIETAL'!F336/10000</f>
        <v>0.4924</v>
      </c>
      <c r="D86" s="172">
        <f>+'[1]6.EXPORTACION VARIETAL'!F348/10000</f>
        <v>0.33839999999999998</v>
      </c>
      <c r="E86" s="172">
        <f>+'[1]6.EXPORTACION VARIETAL'!F360/10000</f>
        <v>0.33589999999999998</v>
      </c>
      <c r="F86" s="172">
        <f>+'[1]6.EXPORTACION VARIETAL'!F372/10000</f>
        <v>0.4955</v>
      </c>
      <c r="G86" s="246">
        <f>+'[1]6.EXPORTACION VARIETAL'!F384/10000</f>
        <v>0.33379999999999999</v>
      </c>
      <c r="H86" s="241"/>
      <c r="I86" s="7"/>
      <c r="J86" s="2"/>
      <c r="K86" s="42" t="s">
        <v>5</v>
      </c>
      <c r="L86" s="6">
        <f>+SUM('[1]6.EXPORTACION VARIETAL'!F313:F324)/10000</f>
        <v>3.633176999999999</v>
      </c>
      <c r="M86" s="6">
        <f>+SUM(C79:C86)+SUM(B87:B90)</f>
        <v>3.5896949999999999</v>
      </c>
      <c r="N86" s="6">
        <f>+SUM(D79:D86)+SUM(C87:C90)</f>
        <v>3.4450000000000003</v>
      </c>
      <c r="O86" s="6">
        <f>+SUM(E79:E86)+SUM(D87:D90)</f>
        <v>3.2652000000000001</v>
      </c>
      <c r="P86" s="6">
        <f>+SUM(F79:F86)+SUM(E87:E90)</f>
        <v>3.5832999999999999</v>
      </c>
      <c r="Q86" s="6">
        <f>+SUM(G79:G86)+SUM(F87:F90)</f>
        <v>3.6037000000000003</v>
      </c>
      <c r="R86" s="37"/>
      <c r="S86" s="80"/>
      <c r="T86" s="7"/>
    </row>
    <row r="87" spans="1:21">
      <c r="A87" s="42" t="s">
        <v>6</v>
      </c>
      <c r="B87" s="245">
        <f>+'[1]6.EXPORTACION VARIETAL'!F325/10000</f>
        <v>0.24899000000000002</v>
      </c>
      <c r="C87" s="172">
        <f>+'[1]6.EXPORTACION VARIETAL'!F337/10000</f>
        <v>0.23100000000000001</v>
      </c>
      <c r="D87" s="172">
        <f>+'[1]6.EXPORTACION VARIETAL'!F349/10000</f>
        <v>0.2732</v>
      </c>
      <c r="E87" s="172">
        <f>+'[1]6.EXPORTACION VARIETAL'!F361/10000</f>
        <v>0.23669999999999999</v>
      </c>
      <c r="F87" s="172">
        <f>+'[1]6.EXPORTACION VARIETAL'!F373/10000</f>
        <v>0.33350000000000002</v>
      </c>
      <c r="G87" s="246">
        <f>+'[1]6.EXPORTACION VARIETAL'!F385/10000</f>
        <v>0.40970000000000001</v>
      </c>
      <c r="H87" s="241"/>
      <c r="I87" s="7"/>
      <c r="J87" s="2"/>
      <c r="K87" s="42" t="s">
        <v>6</v>
      </c>
      <c r="L87" s="6">
        <f>+SUM('[1]6.EXPORTACION VARIETAL'!F314:F325)/10000</f>
        <v>3.5794629999999996</v>
      </c>
      <c r="M87" s="6">
        <f>+SUM(C79:C87)+SUM(B88:B90)</f>
        <v>3.5717049999999997</v>
      </c>
      <c r="N87" s="6">
        <f>+SUM(D79:D87)+SUM(C88:C90)</f>
        <v>3.4872000000000001</v>
      </c>
      <c r="O87" s="6">
        <f>+SUM(E79:E87)+SUM(D88:D90)</f>
        <v>3.2286999999999999</v>
      </c>
      <c r="P87" s="6">
        <f>+SUM(F79:F87)+SUM(E88:E90)</f>
        <v>3.6800999999999999</v>
      </c>
      <c r="Q87" s="6">
        <f>+SUM(G79:G87)+SUM(F88:F90)</f>
        <v>3.6798999999999999</v>
      </c>
      <c r="R87" s="37"/>
      <c r="S87" s="80"/>
      <c r="T87" s="7"/>
    </row>
    <row r="88" spans="1:21">
      <c r="A88" s="42" t="s">
        <v>7</v>
      </c>
      <c r="B88" s="245">
        <f>+'[1]6.EXPORTACION VARIETAL'!F326/10000</f>
        <v>0.29130500000000004</v>
      </c>
      <c r="C88" s="172">
        <f>+'[1]6.EXPORTACION VARIETAL'!F338/10000</f>
        <v>0.26419999999999999</v>
      </c>
      <c r="D88" s="172">
        <f>+'[1]6.EXPORTACION VARIETAL'!F350/10000</f>
        <v>0.29160000000000003</v>
      </c>
      <c r="E88" s="172">
        <f>+'[1]6.EXPORTACION VARIETAL'!F362/10000</f>
        <v>0.3221</v>
      </c>
      <c r="F88" s="172">
        <f>+'[1]6.EXPORTACION VARIETAL'!F374/10000</f>
        <v>0.27600000000000002</v>
      </c>
      <c r="G88" s="246">
        <f>+'[1]6.EXPORTACION VARIETAL'!F386/10000</f>
        <v>0.31119999999999998</v>
      </c>
      <c r="H88" s="241"/>
      <c r="I88" s="7"/>
      <c r="J88" s="2"/>
      <c r="K88" s="42" t="s">
        <v>7</v>
      </c>
      <c r="L88" s="6">
        <f>+SUM('[1]6.EXPORTACION VARIETAL'!F315:F326)/10000</f>
        <v>3.6117909999999998</v>
      </c>
      <c r="M88" s="6">
        <f>+SUM(C79:C88)+SUM(B89:B90)</f>
        <v>3.5446</v>
      </c>
      <c r="N88" s="6">
        <f>+SUM(D79:D88)+SUM(C89:C90)</f>
        <v>3.5146000000000002</v>
      </c>
      <c r="O88" s="6">
        <f>+SUM(E79:E88)+SUM(D89:D90)</f>
        <v>3.2591999999999999</v>
      </c>
      <c r="P88" s="6">
        <f>+SUM(F79:F88)+SUM(E89:E90)</f>
        <v>3.6339999999999999</v>
      </c>
      <c r="Q88" s="6">
        <f>+SUM(G79:G88)+SUM(F89:F90)</f>
        <v>3.7151000000000001</v>
      </c>
      <c r="R88" s="37"/>
      <c r="S88" s="80"/>
      <c r="T88" s="7"/>
    </row>
    <row r="89" spans="1:21">
      <c r="A89" s="42" t="s">
        <v>8</v>
      </c>
      <c r="B89" s="245">
        <f>+'[1]6.EXPORTACION VARIETAL'!F327/10000</f>
        <v>0.19620000000000001</v>
      </c>
      <c r="C89" s="172">
        <f>+'[1]6.EXPORTACION VARIETAL'!F339/10000</f>
        <v>0.24199999999999999</v>
      </c>
      <c r="D89" s="172">
        <f>+'[1]6.EXPORTACION VARIETAL'!F351/10000</f>
        <v>0.24859999999999999</v>
      </c>
      <c r="E89" s="172">
        <f>+'[1]6.EXPORTACION VARIETAL'!F363/10000</f>
        <v>0.20799999999999999</v>
      </c>
      <c r="F89" s="172">
        <f>+'[1]6.EXPORTACION VARIETAL'!F375/10000</f>
        <v>0.21410000000000001</v>
      </c>
      <c r="G89" s="246">
        <f>+'[1]6.EXPORTACION VARIETAL'!F387/10000</f>
        <v>0.35539999999999999</v>
      </c>
      <c r="H89" s="241"/>
      <c r="I89" s="7"/>
      <c r="J89" s="2"/>
      <c r="K89" s="42" t="s">
        <v>8</v>
      </c>
      <c r="L89" s="6">
        <f>+SUM('[1]6.EXPORTACION VARIETAL'!F316:F327)/10000</f>
        <v>3.619818</v>
      </c>
      <c r="M89" s="6">
        <f>+SUM(C79:C89)+SUM(B90)</f>
        <v>3.5903999999999998</v>
      </c>
      <c r="N89" s="6">
        <f>+SUM(D79:D89)+SUM(C90)</f>
        <v>3.5212000000000003</v>
      </c>
      <c r="O89" s="6">
        <f>+SUM(E79:E89)+SUM(D90)</f>
        <v>3.2185999999999999</v>
      </c>
      <c r="P89" s="6">
        <f>+SUM(F79:F89)+SUM(E90)</f>
        <v>3.6400999999999999</v>
      </c>
      <c r="Q89" s="6">
        <f>+SUM(G79:G89)+SUM(F90)</f>
        <v>3.8563999999999998</v>
      </c>
      <c r="R89" s="37"/>
      <c r="S89" s="80"/>
      <c r="T89" s="7"/>
    </row>
    <row r="90" spans="1:21">
      <c r="A90" s="42" t="s">
        <v>9</v>
      </c>
      <c r="B90" s="245">
        <f>+'[1]6.EXPORTACION VARIETAL'!F328/10000</f>
        <v>0.27060000000000001</v>
      </c>
      <c r="C90" s="172">
        <f>+'[1]6.EXPORTACION VARIETAL'!F340/10000</f>
        <v>0.21260000000000001</v>
      </c>
      <c r="D90" s="172">
        <f>+'[1]6.EXPORTACION VARIETAL'!F352/10000</f>
        <v>0.20830000000000001</v>
      </c>
      <c r="E90" s="172">
        <f>+'[1]6.EXPORTACION VARIETAL'!F364/10000</f>
        <v>0.29749999999999999</v>
      </c>
      <c r="F90" s="172">
        <f>+'[1]6.EXPORTACION VARIETAL'!F376/10000</f>
        <v>0.1628</v>
      </c>
      <c r="G90" s="246">
        <f>+'[1]6.EXPORTACION VARIETAL'!F388/10000</f>
        <v>0.42109999999999997</v>
      </c>
      <c r="H90" s="241"/>
      <c r="I90" s="7"/>
      <c r="J90" s="2"/>
      <c r="K90" s="42" t="s">
        <v>9</v>
      </c>
      <c r="L90" s="6">
        <f>+SUM('[1]6.EXPORTACION VARIETAL'!F317:F328)/10000</f>
        <v>3.6998600000000006</v>
      </c>
      <c r="M90" s="6">
        <f>+SUM(C79:C90)</f>
        <v>3.5324</v>
      </c>
      <c r="N90" s="6">
        <f>+SUM(D79:D90)</f>
        <v>3.5169000000000001</v>
      </c>
      <c r="O90" s="6">
        <f>+SUM(E79:E90)</f>
        <v>3.3077999999999999</v>
      </c>
      <c r="P90" s="6">
        <f>+SUM(F79:F90)</f>
        <v>3.5053999999999998</v>
      </c>
      <c r="Q90" s="6">
        <f>+SUM(G79:G90)</f>
        <v>4.1147</v>
      </c>
      <c r="R90" s="37"/>
      <c r="S90" s="80"/>
      <c r="T90" s="7"/>
    </row>
    <row r="91" spans="1:21" ht="28">
      <c r="A91" s="53" t="s">
        <v>13</v>
      </c>
      <c r="B91" s="247">
        <f>SUM(B79:B90)</f>
        <v>3.6998600000000001</v>
      </c>
      <c r="C91" s="173">
        <f>SUM(C79:C90)</f>
        <v>3.5324</v>
      </c>
      <c r="D91" s="173">
        <f>SUM(D79:D90)</f>
        <v>3.5169000000000001</v>
      </c>
      <c r="E91" s="173">
        <f>SUM(E79:E90)</f>
        <v>3.3077999999999999</v>
      </c>
      <c r="F91" s="173">
        <f>SUM(F79:F90)</f>
        <v>3.5053999999999998</v>
      </c>
      <c r="G91" s="248">
        <f t="shared" ref="G91" si="141">SUM(G79:G90)</f>
        <v>4.1147</v>
      </c>
      <c r="H91" s="248"/>
      <c r="I91" s="56"/>
      <c r="J91" s="3"/>
      <c r="K91" s="43" t="s">
        <v>14</v>
      </c>
      <c r="L91" s="46">
        <f t="shared" ref="L91:R91" si="142">+AVERAGE(L79:L90)</f>
        <v>3.677502333333333</v>
      </c>
      <c r="M91" s="46">
        <f t="shared" si="142"/>
        <v>3.601769083333334</v>
      </c>
      <c r="N91" s="46">
        <f t="shared" si="142"/>
        <v>3.4815583333333335</v>
      </c>
      <c r="O91" s="46">
        <f t="shared" si="142"/>
        <v>3.4353750000000001</v>
      </c>
      <c r="P91" s="46">
        <f t="shared" si="142"/>
        <v>3.4520833333333329</v>
      </c>
      <c r="Q91" s="46">
        <f t="shared" si="142"/>
        <v>3.6471749999999994</v>
      </c>
      <c r="R91" s="215">
        <f t="shared" si="142"/>
        <v>4.1675745000000006</v>
      </c>
      <c r="S91" s="81">
        <f>+R91/Q91-1</f>
        <v>0.14268564025581476</v>
      </c>
      <c r="T91" s="77">
        <f>+POWER(R91/M91,0.2)-1</f>
        <v>2.9611776346556429E-2</v>
      </c>
    </row>
    <row r="92" spans="1:21" ht="28">
      <c r="A92" s="57" t="s">
        <v>15</v>
      </c>
      <c r="B92" s="213">
        <f>+B91/B$163</f>
        <v>1.6991307290248829E-2</v>
      </c>
      <c r="C92" s="58">
        <f t="shared" ref="C92" si="143">+C91/C$163</f>
        <v>1.802943998693371E-2</v>
      </c>
      <c r="D92" s="58">
        <f t="shared" ref="D92" si="144">+D91/D$163</f>
        <v>1.8143903769055642E-2</v>
      </c>
      <c r="E92" s="58">
        <f t="shared" ref="E92" si="145">+E91/E$163</f>
        <v>1.5564696681808814E-2</v>
      </c>
      <c r="F92" s="58">
        <f t="shared" ref="F92:G92" si="146">+F91/F$163</f>
        <v>1.3509586665382019E-2</v>
      </c>
      <c r="G92" s="206">
        <f t="shared" si="146"/>
        <v>1.5371310523110946E-2</v>
      </c>
      <c r="H92" s="203"/>
      <c r="I92" s="60"/>
      <c r="J92" s="3"/>
      <c r="K92" s="44" t="s">
        <v>15</v>
      </c>
      <c r="L92" s="48">
        <f>+L91/L$163</f>
        <v>1.7018539459103081E-2</v>
      </c>
      <c r="M92" s="48">
        <f t="shared" ref="M92" si="147">+M91/M$163</f>
        <v>1.747429586481751E-2</v>
      </c>
      <c r="N92" s="48">
        <f t="shared" ref="N92" si="148">+N91/N$163</f>
        <v>1.8161341282434903E-2</v>
      </c>
      <c r="O92" s="48">
        <f t="shared" ref="O92" si="149">+O91/O$163</f>
        <v>1.672904338781258E-2</v>
      </c>
      <c r="P92" s="48">
        <f t="shared" ref="P92:R92" si="150">+P91/P$163</f>
        <v>1.4617420726207572E-2</v>
      </c>
      <c r="Q92" s="48">
        <f t="shared" si="150"/>
        <v>1.3722278104911508E-2</v>
      </c>
      <c r="R92" s="203">
        <f t="shared" si="150"/>
        <v>1.5952145185466452E-2</v>
      </c>
      <c r="S92" s="74"/>
      <c r="T92" s="78"/>
    </row>
    <row r="93" spans="1:21" ht="29" thickBot="1">
      <c r="A93" s="61" t="s">
        <v>12</v>
      </c>
      <c r="B93" s="214"/>
      <c r="C93" s="63">
        <f>+C91/B91-1</f>
        <v>-4.5261172044347653E-2</v>
      </c>
      <c r="D93" s="63">
        <f t="shared" ref="D93:G93" si="151">+D91/C91-1</f>
        <v>-4.3879515343675513E-3</v>
      </c>
      <c r="E93" s="63">
        <f t="shared" si="151"/>
        <v>-5.9455770707156907E-2</v>
      </c>
      <c r="F93" s="63">
        <f t="shared" si="151"/>
        <v>5.9737589938932301E-2</v>
      </c>
      <c r="G93" s="207">
        <f t="shared" si="151"/>
        <v>0.17381753865464722</v>
      </c>
      <c r="H93" s="202"/>
      <c r="I93" s="65"/>
      <c r="J93" s="2"/>
      <c r="K93" s="45" t="s">
        <v>12</v>
      </c>
      <c r="L93" s="49"/>
      <c r="M93" s="50">
        <f>+M91/L91-1</f>
        <v>-2.0593664703770109E-2</v>
      </c>
      <c r="N93" s="50">
        <f t="shared" ref="N93:P93" si="152">+N91/M91-1</f>
        <v>-3.337547389038853E-2</v>
      </c>
      <c r="O93" s="50">
        <f t="shared" si="152"/>
        <v>-1.326513271116625E-2</v>
      </c>
      <c r="P93" s="50">
        <f t="shared" si="152"/>
        <v>4.8636126575214433E-3</v>
      </c>
      <c r="Q93" s="50">
        <f t="shared" ref="Q93" si="153">+Q91/P91-1</f>
        <v>5.651418225709115E-2</v>
      </c>
      <c r="R93" s="202">
        <f t="shared" ref="R93" si="154">+R91/Q91-1</f>
        <v>0.14268564025581476</v>
      </c>
      <c r="S93" s="75"/>
      <c r="T93" s="52"/>
    </row>
    <row r="94" spans="1:21" ht="15" thickBo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</row>
    <row r="95" spans="1:21" ht="15" thickBot="1">
      <c r="A95" s="275" t="s">
        <v>58</v>
      </c>
      <c r="B95" s="276"/>
      <c r="C95" s="276"/>
      <c r="D95" s="276"/>
      <c r="E95" s="276"/>
      <c r="F95" s="276"/>
      <c r="G95" s="276"/>
      <c r="H95" s="276"/>
      <c r="I95" s="277"/>
      <c r="J95" s="2"/>
      <c r="K95" s="275" t="s">
        <v>59</v>
      </c>
      <c r="L95" s="276"/>
      <c r="M95" s="276"/>
      <c r="N95" s="276"/>
      <c r="O95" s="276"/>
      <c r="P95" s="276"/>
      <c r="Q95" s="276"/>
      <c r="R95" s="276"/>
      <c r="S95" s="276"/>
      <c r="T95" s="277"/>
    </row>
    <row r="96" spans="1:21" ht="42">
      <c r="A96" s="38"/>
      <c r="B96" s="209">
        <v>2016</v>
      </c>
      <c r="C96" s="39">
        <f>+B96+1</f>
        <v>2017</v>
      </c>
      <c r="D96" s="39">
        <f t="shared" ref="D96:G96" si="155">+C96+1</f>
        <v>2018</v>
      </c>
      <c r="E96" s="39">
        <f t="shared" si="155"/>
        <v>2019</v>
      </c>
      <c r="F96" s="39">
        <f t="shared" si="155"/>
        <v>2020</v>
      </c>
      <c r="G96" s="210">
        <f t="shared" si="155"/>
        <v>2021</v>
      </c>
      <c r="H96" s="40">
        <v>2022</v>
      </c>
      <c r="I96" s="41" t="s">
        <v>16</v>
      </c>
      <c r="J96" s="2"/>
      <c r="K96" s="67"/>
      <c r="L96" s="66">
        <v>2016</v>
      </c>
      <c r="M96" s="66">
        <f>+L96+1</f>
        <v>2017</v>
      </c>
      <c r="N96" s="66">
        <f t="shared" ref="N96:Q96" si="156">+M96+1</f>
        <v>2018</v>
      </c>
      <c r="O96" s="66">
        <f t="shared" si="156"/>
        <v>2019</v>
      </c>
      <c r="P96" s="66">
        <f t="shared" si="156"/>
        <v>2020</v>
      </c>
      <c r="Q96" s="66">
        <f t="shared" si="156"/>
        <v>2021</v>
      </c>
      <c r="R96" s="40">
        <v>2022</v>
      </c>
      <c r="S96" s="79" t="s">
        <v>16</v>
      </c>
      <c r="T96" s="76" t="s">
        <v>21</v>
      </c>
    </row>
    <row r="97" spans="1:20">
      <c r="A97" s="42" t="s">
        <v>10</v>
      </c>
      <c r="B97" s="245">
        <f>+'[1]6.EXPORTACION VARIETAL'!G317/10000</f>
        <v>0.91904400000000008</v>
      </c>
      <c r="C97" s="172">
        <f>+'[1]6.EXPORTACION VARIETAL'!G329/10000</f>
        <v>0.86670000000000003</v>
      </c>
      <c r="D97" s="172">
        <f>+'[1]6.EXPORTACION VARIETAL'!G341/10000</f>
        <v>0.81189999999999996</v>
      </c>
      <c r="E97" s="172">
        <f>+'[1]6.EXPORTACION VARIETAL'!G353/10000</f>
        <v>0.95130000000000003</v>
      </c>
      <c r="F97" s="172">
        <f>+'[1]6.EXPORTACION VARIETAL'!G365/10000</f>
        <v>1.2403</v>
      </c>
      <c r="G97" s="246">
        <f>+'[1]6.EXPORTACION VARIETAL'!G377/10000</f>
        <v>0.88009999999999999</v>
      </c>
      <c r="H97" s="241">
        <f>+'[1]6.EXPORTACION VARIETAL'!G389/10000</f>
        <v>1.6005</v>
      </c>
      <c r="I97" s="7">
        <f>+H97/G97-1</f>
        <v>0.81854334734689238</v>
      </c>
      <c r="J97" s="2"/>
      <c r="K97" s="42" t="s">
        <v>10</v>
      </c>
      <c r="L97" s="6">
        <f>+SUM('[1]6.EXPORTACION VARIETAL'!G306:G317)/10000</f>
        <v>11.668379000000002</v>
      </c>
      <c r="M97" s="6">
        <f>+SUM(C97)+SUM(B98:B108)</f>
        <v>11.546635</v>
      </c>
      <c r="N97" s="6">
        <f>+SUM(D97)+SUM(C98:C108)</f>
        <v>10.104199999999997</v>
      </c>
      <c r="O97" s="6">
        <f>+SUM(E97)+SUM(D98:D108)</f>
        <v>9.7772000000000006</v>
      </c>
      <c r="P97" s="6">
        <f t="shared" ref="P97" si="157">+SUM(F97)+SUM(E98:E108)</f>
        <v>12.411900000000001</v>
      </c>
      <c r="Q97" s="6">
        <f t="shared" ref="Q97" si="158">+SUM(G97)+SUM(F98:F108)</f>
        <v>16.277899999999995</v>
      </c>
      <c r="R97" s="37">
        <f t="shared" ref="R97" si="159">+SUM(H97)+SUM(G98:G108)</f>
        <v>18.5413</v>
      </c>
      <c r="S97" s="80">
        <f>+R97/Q97-1</f>
        <v>0.13904742012176041</v>
      </c>
      <c r="T97" s="7">
        <f>+POWER(R97/M97,0.2)-1</f>
        <v>9.9352450129476466E-2</v>
      </c>
    </row>
    <row r="98" spans="1:20">
      <c r="A98" s="42" t="s">
        <v>11</v>
      </c>
      <c r="B98" s="245">
        <f>+'[1]6.EXPORTACION VARIETAL'!G318/10000</f>
        <v>0.77429499999999996</v>
      </c>
      <c r="C98" s="172">
        <f>+'[1]6.EXPORTACION VARIETAL'!G330/10000</f>
        <v>0.55189999999999995</v>
      </c>
      <c r="D98" s="172">
        <f>+'[1]6.EXPORTACION VARIETAL'!G342/10000</f>
        <v>0.73740000000000006</v>
      </c>
      <c r="E98" s="172">
        <f>+'[1]6.EXPORTACION VARIETAL'!G354/10000</f>
        <v>0.73770000000000002</v>
      </c>
      <c r="F98" s="172">
        <f>+'[1]6.EXPORTACION VARIETAL'!G366/10000</f>
        <v>1.1102000000000001</v>
      </c>
      <c r="G98" s="246">
        <f>+'[1]6.EXPORTACION VARIETAL'!G378/10000</f>
        <v>1.1297999999999999</v>
      </c>
      <c r="H98" s="241">
        <f>+'[1]6.EXPORTACION VARIETAL'!G390/10000</f>
        <v>1.9029</v>
      </c>
      <c r="I98" s="7">
        <f>+H98/G98-1</f>
        <v>0.68428040361125886</v>
      </c>
      <c r="J98" s="2"/>
      <c r="K98" s="42" t="s">
        <v>11</v>
      </c>
      <c r="L98" s="6">
        <f>+SUM('[1]6.EXPORTACION VARIETAL'!G307:G318)/10000</f>
        <v>11.537574000000001</v>
      </c>
      <c r="M98" s="6">
        <f t="shared" ref="M98:O98" si="160">+SUM(C97:C98)+SUM(B99:B108)</f>
        <v>11.324240000000001</v>
      </c>
      <c r="N98" s="6">
        <f t="shared" si="160"/>
        <v>10.289699999999998</v>
      </c>
      <c r="O98" s="6">
        <f t="shared" si="160"/>
        <v>9.7774999999999999</v>
      </c>
      <c r="P98" s="6">
        <f t="shared" ref="P98" si="161">+SUM(F97:F98)+SUM(E99:E108)</f>
        <v>12.784400000000002</v>
      </c>
      <c r="Q98" s="6">
        <f t="shared" ref="Q98" si="162">+SUM(G97:G98)+SUM(F99:F108)</f>
        <v>16.297499999999999</v>
      </c>
      <c r="R98" s="37">
        <f t="shared" ref="R98" si="163">+SUM(H97:H98)+SUM(G99:G108)</f>
        <v>19.314399999999996</v>
      </c>
      <c r="S98" s="80">
        <f t="shared" ref="S98:S102" si="164">+R98/Q98-1</f>
        <v>0.18511428133149233</v>
      </c>
      <c r="T98" s="7">
        <f t="shared" ref="T98:T102" si="165">+POWER(R98/M98,0.2)-1</f>
        <v>0.11269063106955768</v>
      </c>
    </row>
    <row r="99" spans="1:20">
      <c r="A99" s="42" t="s">
        <v>0</v>
      </c>
      <c r="B99" s="245">
        <f>+'[1]6.EXPORTACION VARIETAL'!G319/10000</f>
        <v>0.96563299999999996</v>
      </c>
      <c r="C99" s="172">
        <f>+'[1]6.EXPORTACION VARIETAL'!G331/10000</f>
        <v>0.92849999999999999</v>
      </c>
      <c r="D99" s="172">
        <f>+'[1]6.EXPORTACION VARIETAL'!G343/10000</f>
        <v>0.8175</v>
      </c>
      <c r="E99" s="172">
        <f>+'[1]6.EXPORTACION VARIETAL'!G355/10000</f>
        <v>0.83530000000000004</v>
      </c>
      <c r="F99" s="172">
        <f>+'[1]6.EXPORTACION VARIETAL'!G367/10000</f>
        <v>0.92679999999999996</v>
      </c>
      <c r="G99" s="246">
        <f>+'[1]6.EXPORTACION VARIETAL'!G379/10000</f>
        <v>1.3069</v>
      </c>
      <c r="H99" s="241">
        <f>+'[1]6.EXPORTACION VARIETAL'!G391/10000</f>
        <v>1.4820899999999999</v>
      </c>
      <c r="I99" s="7">
        <f>+H99/G99-1</f>
        <v>0.13405004208432159</v>
      </c>
      <c r="J99" s="2"/>
      <c r="K99" s="42" t="s">
        <v>0</v>
      </c>
      <c r="L99" s="6">
        <f>+SUM('[1]6.EXPORTACION VARIETAL'!G308:G319)/10000</f>
        <v>11.523007000000002</v>
      </c>
      <c r="M99" s="6">
        <f t="shared" ref="M99:O99" si="166">+SUM(C97:C99)+SUM(B100:B108)</f>
        <v>11.287106999999999</v>
      </c>
      <c r="N99" s="6">
        <f t="shared" si="166"/>
        <v>10.178699999999999</v>
      </c>
      <c r="O99" s="6">
        <f t="shared" si="166"/>
        <v>9.795300000000001</v>
      </c>
      <c r="P99" s="6">
        <f t="shared" ref="P99" si="167">+SUM(F97:F99)+SUM(E100:E108)</f>
        <v>12.875900000000001</v>
      </c>
      <c r="Q99" s="6">
        <f t="shared" ref="Q99" si="168">+SUM(G97:G99)+SUM(F100:F108)</f>
        <v>16.677599999999998</v>
      </c>
      <c r="R99" s="37">
        <f t="shared" ref="R99" si="169">+SUM(H97:H99)+SUM(G100:G108)</f>
        <v>19.48959</v>
      </c>
      <c r="S99" s="80">
        <f t="shared" si="164"/>
        <v>0.16860879263203343</v>
      </c>
      <c r="T99" s="7">
        <f t="shared" si="165"/>
        <v>0.11543434394936325</v>
      </c>
    </row>
    <row r="100" spans="1:20">
      <c r="A100" s="42" t="s">
        <v>1</v>
      </c>
      <c r="B100" s="245">
        <f>+'[1]6.EXPORTACION VARIETAL'!G320/10000</f>
        <v>1.2901280000000002</v>
      </c>
      <c r="C100" s="172">
        <f>+'[1]6.EXPORTACION VARIETAL'!G332/10000</f>
        <v>0.83069999999999999</v>
      </c>
      <c r="D100" s="172">
        <f>+'[1]6.EXPORTACION VARIETAL'!G344/10000</f>
        <v>0.78549999999999998</v>
      </c>
      <c r="E100" s="172">
        <f>+'[1]6.EXPORTACION VARIETAL'!G356/10000</f>
        <v>1.0153000000000001</v>
      </c>
      <c r="F100" s="172">
        <f>+'[1]6.EXPORTACION VARIETAL'!G368/10000</f>
        <v>1.7766999999999999</v>
      </c>
      <c r="G100" s="246">
        <f>+'[1]6.EXPORTACION VARIETAL'!G380/10000</f>
        <v>1.395</v>
      </c>
      <c r="H100" s="241">
        <f>+'[1]6.EXPORTACION VARIETAL'!G392/10000</f>
        <v>2.19699</v>
      </c>
      <c r="I100" s="7">
        <f t="shared" ref="I100:I102" si="170">+H100/G100-1</f>
        <v>0.5749032258064517</v>
      </c>
      <c r="J100" s="2"/>
      <c r="K100" s="42" t="s">
        <v>1</v>
      </c>
      <c r="L100" s="6">
        <f>+SUM('[1]6.EXPORTACION VARIETAL'!G309:G320)/10000</f>
        <v>11.947435</v>
      </c>
      <c r="M100" s="6">
        <f t="shared" ref="M100:R100" si="171">+SUM(C97:C100)+SUM(B101:B108)</f>
        <v>10.827679</v>
      </c>
      <c r="N100" s="6">
        <f t="shared" si="171"/>
        <v>10.1335</v>
      </c>
      <c r="O100" s="6">
        <f t="shared" si="171"/>
        <v>10.0251</v>
      </c>
      <c r="P100" s="6">
        <f t="shared" si="171"/>
        <v>13.6373</v>
      </c>
      <c r="Q100" s="6">
        <f t="shared" si="171"/>
        <v>16.2959</v>
      </c>
      <c r="R100" s="37">
        <f t="shared" si="171"/>
        <v>20.291579999999996</v>
      </c>
      <c r="S100" s="80">
        <f t="shared" si="164"/>
        <v>0.24519541725219196</v>
      </c>
      <c r="T100" s="7">
        <f t="shared" si="165"/>
        <v>0.13385129000654072</v>
      </c>
    </row>
    <row r="101" spans="1:20">
      <c r="A101" s="42" t="s">
        <v>2</v>
      </c>
      <c r="B101" s="245">
        <f>+'[1]6.EXPORTACION VARIETAL'!G321/10000</f>
        <v>0.84988899999999989</v>
      </c>
      <c r="C101" s="172">
        <f>+'[1]6.EXPORTACION VARIETAL'!G333/10000</f>
        <v>0.83579999999999999</v>
      </c>
      <c r="D101" s="172">
        <f>+'[1]6.EXPORTACION VARIETAL'!G345/10000</f>
        <v>0.73370000000000002</v>
      </c>
      <c r="E101" s="172">
        <f>+'[1]6.EXPORTACION VARIETAL'!G357/10000</f>
        <v>0.90669999999999995</v>
      </c>
      <c r="F101" s="172">
        <f>+'[1]6.EXPORTACION VARIETAL'!G369/10000</f>
        <v>1.294</v>
      </c>
      <c r="G101" s="246">
        <f>+'[1]6.EXPORTACION VARIETAL'!G381/10000</f>
        <v>2.0278999999999998</v>
      </c>
      <c r="H101" s="241">
        <f>+'[1]6.EXPORTACION VARIETAL'!G393/10000</f>
        <v>0.90730499999999992</v>
      </c>
      <c r="I101" s="7">
        <f t="shared" si="170"/>
        <v>-0.55258888505350368</v>
      </c>
      <c r="J101" s="2"/>
      <c r="K101" s="42" t="s">
        <v>2</v>
      </c>
      <c r="L101" s="6">
        <f>+SUM('[1]6.EXPORTACION VARIETAL'!G310:G321)/10000</f>
        <v>11.648180000000002</v>
      </c>
      <c r="M101" s="6">
        <f t="shared" ref="M101:R101" si="172">+SUM(C97:C101)+SUM(B102:B108)</f>
        <v>10.81359</v>
      </c>
      <c r="N101" s="6">
        <f t="shared" si="172"/>
        <v>10.0314</v>
      </c>
      <c r="O101" s="6">
        <f t="shared" si="172"/>
        <v>10.1981</v>
      </c>
      <c r="P101" s="6">
        <f t="shared" si="172"/>
        <v>14.024600000000001</v>
      </c>
      <c r="Q101" s="6">
        <f t="shared" si="172"/>
        <v>17.029799999999998</v>
      </c>
      <c r="R101" s="37">
        <f t="shared" si="172"/>
        <v>19.170984999999998</v>
      </c>
      <c r="S101" s="80">
        <f t="shared" si="164"/>
        <v>0.12573165862194502</v>
      </c>
      <c r="T101" s="7">
        <f t="shared" si="165"/>
        <v>0.1213337806259347</v>
      </c>
    </row>
    <row r="102" spans="1:20">
      <c r="A102" s="42" t="s">
        <v>3</v>
      </c>
      <c r="B102" s="245">
        <f>+'[1]6.EXPORTACION VARIETAL'!G322/10000</f>
        <v>0.86607000000000012</v>
      </c>
      <c r="C102" s="172">
        <f>+'[1]6.EXPORTACION VARIETAL'!G334/10000</f>
        <v>1.077</v>
      </c>
      <c r="D102" s="172">
        <f>+'[1]6.EXPORTACION VARIETAL'!G346/10000</f>
        <v>0.67330000000000001</v>
      </c>
      <c r="E102" s="172">
        <f>+'[1]6.EXPORTACION VARIETAL'!G358/10000</f>
        <v>0.63370000000000004</v>
      </c>
      <c r="F102" s="172">
        <f>+'[1]6.EXPORTACION VARIETAL'!G370/10000</f>
        <v>1.2944</v>
      </c>
      <c r="G102" s="246">
        <f>+'[1]6.EXPORTACION VARIETAL'!G382/10000</f>
        <v>1.5935999999999999</v>
      </c>
      <c r="H102" s="241">
        <f>+'[1]6.EXPORTACION VARIETAL'!G394/10000</f>
        <v>1.6461110000000001</v>
      </c>
      <c r="I102" s="7">
        <f t="shared" si="170"/>
        <v>3.2951179718875734E-2</v>
      </c>
      <c r="J102" s="2"/>
      <c r="K102" s="42" t="s">
        <v>3</v>
      </c>
      <c r="L102" s="6">
        <f>+SUM('[1]6.EXPORTACION VARIETAL'!G311:G322)/10000</f>
        <v>11.341145000000001</v>
      </c>
      <c r="M102" s="6">
        <f t="shared" ref="M102:R102" si="173">+SUM(C97:C102)+SUM(B103:B108)</f>
        <v>11.024520000000001</v>
      </c>
      <c r="N102" s="6">
        <f t="shared" si="173"/>
        <v>9.6277000000000008</v>
      </c>
      <c r="O102" s="6">
        <f t="shared" si="173"/>
        <v>10.1585</v>
      </c>
      <c r="P102" s="6">
        <f t="shared" si="173"/>
        <v>14.6853</v>
      </c>
      <c r="Q102" s="6">
        <f t="shared" si="173"/>
        <v>17.329000000000001</v>
      </c>
      <c r="R102" s="37">
        <f t="shared" si="173"/>
        <v>19.223495999999997</v>
      </c>
      <c r="S102" s="80">
        <f t="shared" si="164"/>
        <v>0.10932517744820802</v>
      </c>
      <c r="T102" s="7">
        <f t="shared" si="165"/>
        <v>0.11762095588687305</v>
      </c>
    </row>
    <row r="103" spans="1:20">
      <c r="A103" s="42" t="s">
        <v>4</v>
      </c>
      <c r="B103" s="245">
        <f>+'[1]6.EXPORTACION VARIETAL'!G323/10000</f>
        <v>0.88487999999999989</v>
      </c>
      <c r="C103" s="172">
        <f>+'[1]6.EXPORTACION VARIETAL'!G335/10000</f>
        <v>0.83699999999999997</v>
      </c>
      <c r="D103" s="172">
        <f>+'[1]6.EXPORTACION VARIETAL'!G347/10000</f>
        <v>1.0061</v>
      </c>
      <c r="E103" s="172">
        <f>+'[1]6.EXPORTACION VARIETAL'!G359/10000</f>
        <v>0.94550000000000001</v>
      </c>
      <c r="F103" s="172">
        <f>+'[1]6.EXPORTACION VARIETAL'!G371/10000</f>
        <v>2.6246999999999998</v>
      </c>
      <c r="G103" s="246">
        <f>+'[1]6.EXPORTACION VARIETAL'!G383/10000</f>
        <v>1.651</v>
      </c>
      <c r="H103" s="241"/>
      <c r="I103" s="7"/>
      <c r="J103" s="2"/>
      <c r="K103" s="42" t="s">
        <v>4</v>
      </c>
      <c r="L103" s="6">
        <f>+SUM('[1]6.EXPORTACION VARIETAL'!G312:G323)/10000</f>
        <v>11.227639000000002</v>
      </c>
      <c r="M103" s="6">
        <f>+SUM(C97:C103)+SUM(B104:B108)</f>
        <v>10.97664</v>
      </c>
      <c r="N103" s="6">
        <f>+SUM(D97:D103)+SUM(C104:C108)</f>
        <v>9.7968000000000011</v>
      </c>
      <c r="O103" s="6">
        <f>+SUM(E97:E103)+SUM(D104:D108)</f>
        <v>10.097899999999999</v>
      </c>
      <c r="P103" s="6">
        <f>+SUM(F97:F103)+SUM(E104:E108)</f>
        <v>16.3645</v>
      </c>
      <c r="Q103" s="6">
        <f>+SUM(G97:G103)+SUM(F104:F108)</f>
        <v>16.3553</v>
      </c>
      <c r="R103" s="37"/>
      <c r="S103" s="80"/>
      <c r="T103" s="7"/>
    </row>
    <row r="104" spans="1:20">
      <c r="A104" s="42" t="s">
        <v>5</v>
      </c>
      <c r="B104" s="245">
        <f>+'[1]6.EXPORTACION VARIETAL'!G324/10000</f>
        <v>1.3986379999999998</v>
      </c>
      <c r="C104" s="172">
        <f>+'[1]6.EXPORTACION VARIETAL'!G336/10000</f>
        <v>1.2239</v>
      </c>
      <c r="D104" s="172">
        <f>+'[1]6.EXPORTACION VARIETAL'!G348/10000</f>
        <v>0.9798</v>
      </c>
      <c r="E104" s="172">
        <f>+'[1]6.EXPORTACION VARIETAL'!G360/10000</f>
        <v>1.4711000000000001</v>
      </c>
      <c r="F104" s="172">
        <f>+'[1]6.EXPORTACION VARIETAL'!G372/10000</f>
        <v>1.5927</v>
      </c>
      <c r="G104" s="246">
        <f>+'[1]6.EXPORTACION VARIETAL'!G384/10000</f>
        <v>1.5268999999999999</v>
      </c>
      <c r="H104" s="241"/>
      <c r="I104" s="7"/>
      <c r="J104" s="2"/>
      <c r="K104" s="42" t="s">
        <v>5</v>
      </c>
      <c r="L104" s="6">
        <f>+SUM('[1]6.EXPORTACION VARIETAL'!G313:G324)/10000</f>
        <v>11.350271000000003</v>
      </c>
      <c r="M104" s="6">
        <f>+SUM(C97:C104)+SUM(B105:B108)</f>
        <v>10.801902</v>
      </c>
      <c r="N104" s="6">
        <f>+SUM(D97:D104)+SUM(C105:C108)</f>
        <v>9.5527000000000015</v>
      </c>
      <c r="O104" s="6">
        <f>+SUM(E97:E104)+SUM(D105:D108)</f>
        <v>10.5892</v>
      </c>
      <c r="P104" s="6">
        <f>+SUM(F97:F104)+SUM(E105:E108)</f>
        <v>16.4861</v>
      </c>
      <c r="Q104" s="6">
        <f>+SUM(G97:G104)+SUM(F105:F108)</f>
        <v>16.289499999999997</v>
      </c>
      <c r="R104" s="37"/>
      <c r="S104" s="80"/>
      <c r="T104" s="7"/>
    </row>
    <row r="105" spans="1:20">
      <c r="A105" s="42" t="s">
        <v>6</v>
      </c>
      <c r="B105" s="245">
        <f>+'[1]6.EXPORTACION VARIETAL'!G325/10000</f>
        <v>0.90080000000000005</v>
      </c>
      <c r="C105" s="172">
        <f>+'[1]6.EXPORTACION VARIETAL'!G337/10000</f>
        <v>0.73250000000000004</v>
      </c>
      <c r="D105" s="172">
        <f>+'[1]6.EXPORTACION VARIETAL'!G349/10000</f>
        <v>0.79520000000000002</v>
      </c>
      <c r="E105" s="172">
        <f>+'[1]6.EXPORTACION VARIETAL'!G361/10000</f>
        <v>0.90700000000000003</v>
      </c>
      <c r="F105" s="172">
        <f>+'[1]6.EXPORTACION VARIETAL'!G373/10000</f>
        <v>1.5146999999999999</v>
      </c>
      <c r="G105" s="246">
        <f>+'[1]6.EXPORTACION VARIETAL'!G385/10000</f>
        <v>1.3521000000000001</v>
      </c>
      <c r="H105" s="241"/>
      <c r="I105" s="7"/>
      <c r="J105" s="2"/>
      <c r="K105" s="42" t="s">
        <v>6</v>
      </c>
      <c r="L105" s="6">
        <f>+SUM('[1]6.EXPORTACION VARIETAL'!G314:G325)/10000</f>
        <v>11.309884000000002</v>
      </c>
      <c r="M105" s="6">
        <f>+SUM(C97:C105)+SUM(B106:B108)</f>
        <v>10.633602</v>
      </c>
      <c r="N105" s="6">
        <f>+SUM(D97:D105)+SUM(C106:C108)</f>
        <v>9.6154000000000011</v>
      </c>
      <c r="O105" s="6">
        <f>+SUM(E97:E105)+SUM(D106:D108)</f>
        <v>10.701000000000001</v>
      </c>
      <c r="P105" s="6">
        <f>+SUM(F97:F105)+SUM(E106:E108)</f>
        <v>17.093799999999998</v>
      </c>
      <c r="Q105" s="6">
        <f>+SUM(G97:G105)+SUM(F106:F108)</f>
        <v>16.126899999999999</v>
      </c>
      <c r="R105" s="37"/>
      <c r="S105" s="80"/>
      <c r="T105" s="7"/>
    </row>
    <row r="106" spans="1:20">
      <c r="A106" s="42" t="s">
        <v>7</v>
      </c>
      <c r="B106" s="245">
        <f>+'[1]6.EXPORTACION VARIETAL'!G326/10000</f>
        <v>0.988402</v>
      </c>
      <c r="C106" s="172">
        <f>+'[1]6.EXPORTACION VARIETAL'!G338/10000</f>
        <v>0.80769999999999997</v>
      </c>
      <c r="D106" s="172">
        <f>+'[1]6.EXPORTACION VARIETAL'!G350/10000</f>
        <v>0.93830000000000002</v>
      </c>
      <c r="E106" s="172">
        <f>+'[1]6.EXPORTACION VARIETAL'!G362/10000</f>
        <v>1.1021000000000001</v>
      </c>
      <c r="F106" s="172">
        <f>+'[1]6.EXPORTACION VARIETAL'!G374/10000</f>
        <v>1.0773999999999999</v>
      </c>
      <c r="G106" s="246">
        <f>+'[1]6.EXPORTACION VARIETAL'!G386/10000</f>
        <v>1.3775999999999999</v>
      </c>
      <c r="H106" s="241"/>
      <c r="I106" s="7"/>
      <c r="J106" s="2"/>
      <c r="K106" s="42" t="s">
        <v>7</v>
      </c>
      <c r="L106" s="6">
        <f>+SUM('[1]6.EXPORTACION VARIETAL'!G315:G326)/10000</f>
        <v>11.366294000000003</v>
      </c>
      <c r="M106" s="6">
        <f>+SUM(C97:C106)+SUM(B107:B108)</f>
        <v>10.452900000000001</v>
      </c>
      <c r="N106" s="6">
        <f>+SUM(D97:D106)+SUM(C107:C108)</f>
        <v>9.7460000000000004</v>
      </c>
      <c r="O106" s="6">
        <f>+SUM(E97:E106)+SUM(D107:D108)</f>
        <v>10.864800000000001</v>
      </c>
      <c r="P106" s="6">
        <f>+SUM(F97:F106)+SUM(E107:E108)</f>
        <v>17.069099999999999</v>
      </c>
      <c r="Q106" s="6">
        <f>+SUM(G97:G106)+SUM(F107:F108)</f>
        <v>16.427099999999999</v>
      </c>
      <c r="R106" s="37"/>
      <c r="S106" s="80"/>
      <c r="T106" s="7"/>
    </row>
    <row r="107" spans="1:20">
      <c r="A107" s="42" t="s">
        <v>8</v>
      </c>
      <c r="B107" s="245">
        <f>+'[1]6.EXPORTACION VARIETAL'!G327/10000</f>
        <v>0.8155</v>
      </c>
      <c r="C107" s="172">
        <f>+'[1]6.EXPORTACION VARIETAL'!G339/10000</f>
        <v>0.77510000000000001</v>
      </c>
      <c r="D107" s="172">
        <f>+'[1]6.EXPORTACION VARIETAL'!G351/10000</f>
        <v>0.6754</v>
      </c>
      <c r="E107" s="172">
        <f>+'[1]6.EXPORTACION VARIETAL'!G363/10000</f>
        <v>0.96040000000000003</v>
      </c>
      <c r="F107" s="172">
        <f>+'[1]6.EXPORTACION VARIETAL'!G375/10000</f>
        <v>1.0831</v>
      </c>
      <c r="G107" s="246">
        <f>+'[1]6.EXPORTACION VARIETAL'!G387/10000</f>
        <v>1.2183999999999999</v>
      </c>
      <c r="H107" s="241"/>
      <c r="I107" s="7"/>
      <c r="J107" s="2"/>
      <c r="K107" s="42" t="s">
        <v>8</v>
      </c>
      <c r="L107" s="6">
        <f>+SUM('[1]6.EXPORTACION VARIETAL'!G316:G327)/10000</f>
        <v>11.323487000000002</v>
      </c>
      <c r="M107" s="6">
        <f>+SUM(C97:C107)+SUM(B108)</f>
        <v>10.412500000000001</v>
      </c>
      <c r="N107" s="6">
        <f>+SUM(D97:D107)+SUM(C108)</f>
        <v>9.6463000000000001</v>
      </c>
      <c r="O107" s="6">
        <f>+SUM(E97:E107)+SUM(D108)</f>
        <v>11.149800000000001</v>
      </c>
      <c r="P107" s="6">
        <f>+SUM(F97:F107)+SUM(E108)</f>
        <v>17.191799999999997</v>
      </c>
      <c r="Q107" s="6">
        <f>+SUM(G97:G107)+SUM(F108)</f>
        <v>16.5624</v>
      </c>
      <c r="R107" s="37"/>
      <c r="S107" s="80"/>
      <c r="T107" s="7"/>
    </row>
    <row r="108" spans="1:20">
      <c r="A108" s="42" t="s">
        <v>9</v>
      </c>
      <c r="B108" s="245">
        <f>+'[1]6.EXPORTACION VARIETAL'!G328/10000</f>
        <v>0.94569999999999999</v>
      </c>
      <c r="C108" s="172">
        <f>+'[1]6.EXPORTACION VARIETAL'!G340/10000</f>
        <v>0.69220000000000004</v>
      </c>
      <c r="D108" s="172">
        <f>+'[1]6.EXPORTACION VARIETAL'!G352/10000</f>
        <v>0.68369999999999997</v>
      </c>
      <c r="E108" s="172">
        <f>+'[1]6.EXPORTACION VARIETAL'!G364/10000</f>
        <v>1.6568000000000001</v>
      </c>
      <c r="F108" s="172">
        <f>+'[1]6.EXPORTACION VARIETAL'!G376/10000</f>
        <v>1.1031</v>
      </c>
      <c r="G108" s="246">
        <f>+'[1]6.EXPORTACION VARIETAL'!G388/10000</f>
        <v>2.3616000000000001</v>
      </c>
      <c r="H108" s="241"/>
      <c r="I108" s="7"/>
      <c r="J108" s="2"/>
      <c r="K108" s="42" t="s">
        <v>9</v>
      </c>
      <c r="L108" s="6">
        <f>+SUM('[1]6.EXPORTACION VARIETAL'!G317:G328)/10000</f>
        <v>11.598979</v>
      </c>
      <c r="M108" s="6">
        <f>+SUM(C97:C108)</f>
        <v>10.159000000000001</v>
      </c>
      <c r="N108" s="6">
        <f>+SUM(D97:D108)</f>
        <v>9.6378000000000004</v>
      </c>
      <c r="O108" s="6">
        <f>+SUM(E97:E108)</f>
        <v>12.122900000000001</v>
      </c>
      <c r="P108" s="6">
        <f>+SUM(F97:F108)</f>
        <v>16.638099999999998</v>
      </c>
      <c r="Q108" s="6">
        <f>+SUM(G97:G108)</f>
        <v>17.820899999999998</v>
      </c>
      <c r="R108" s="37"/>
      <c r="S108" s="80"/>
      <c r="T108" s="7"/>
    </row>
    <row r="109" spans="1:20" ht="28">
      <c r="A109" s="53" t="s">
        <v>13</v>
      </c>
      <c r="B109" s="247">
        <f>SUM(B97:B108)</f>
        <v>11.598979</v>
      </c>
      <c r="C109" s="173">
        <f t="shared" ref="C109" si="174">SUM(C97:C108)</f>
        <v>10.159000000000001</v>
      </c>
      <c r="D109" s="173">
        <f t="shared" ref="D109" si="175">SUM(D97:D108)</f>
        <v>9.6378000000000004</v>
      </c>
      <c r="E109" s="173">
        <f t="shared" ref="E109" si="176">SUM(E97:E108)</f>
        <v>12.122900000000001</v>
      </c>
      <c r="F109" s="173">
        <f t="shared" ref="F109:G109" si="177">SUM(F97:F108)</f>
        <v>16.638099999999998</v>
      </c>
      <c r="G109" s="248">
        <f t="shared" si="177"/>
        <v>17.820899999999998</v>
      </c>
      <c r="H109" s="248"/>
      <c r="I109" s="56"/>
      <c r="J109" s="3"/>
      <c r="K109" s="43" t="s">
        <v>14</v>
      </c>
      <c r="L109" s="46">
        <f>+AVERAGE(L97:L108)</f>
        <v>11.486856166666669</v>
      </c>
      <c r="M109" s="46">
        <f>+AVERAGE(M97:M108)</f>
        <v>10.85502625</v>
      </c>
      <c r="N109" s="46">
        <f t="shared" ref="N109:R109" si="178">+AVERAGE(N97:N108)</f>
        <v>9.8633499999999987</v>
      </c>
      <c r="O109" s="46">
        <f t="shared" si="178"/>
        <v>10.438108333333334</v>
      </c>
      <c r="P109" s="46">
        <f t="shared" si="178"/>
        <v>15.105233333333333</v>
      </c>
      <c r="Q109" s="46">
        <f t="shared" si="178"/>
        <v>16.624149999999997</v>
      </c>
      <c r="R109" s="215">
        <f t="shared" si="178"/>
        <v>19.338558499999998</v>
      </c>
      <c r="S109" s="81">
        <f>+R109/Q109-1</f>
        <v>0.1632810399328688</v>
      </c>
      <c r="T109" s="77">
        <f>+POWER(R109/M109,0.2)-1</f>
        <v>0.12242839303976627</v>
      </c>
    </row>
    <row r="110" spans="1:20" ht="28">
      <c r="A110" s="57" t="s">
        <v>15</v>
      </c>
      <c r="B110" s="213">
        <f>+B109/B$163</f>
        <v>5.3267371317331752E-2</v>
      </c>
      <c r="C110" s="58">
        <f t="shared" ref="C110:G110" si="179">+C109/C$163</f>
        <v>5.1851738429186826E-2</v>
      </c>
      <c r="D110" s="58">
        <f t="shared" si="179"/>
        <v>4.9722003965254759E-2</v>
      </c>
      <c r="E110" s="58">
        <f t="shared" si="179"/>
        <v>5.7043733419160803E-2</v>
      </c>
      <c r="F110" s="58">
        <f t="shared" si="179"/>
        <v>6.4122169765873385E-2</v>
      </c>
      <c r="G110" s="206">
        <f t="shared" si="179"/>
        <v>6.6573647580943404E-2</v>
      </c>
      <c r="H110" s="203"/>
      <c r="I110" s="60"/>
      <c r="J110" s="3"/>
      <c r="K110" s="44" t="s">
        <v>15</v>
      </c>
      <c r="L110" s="48">
        <f>+L109/L$163</f>
        <v>5.3158230019738476E-2</v>
      </c>
      <c r="M110" s="48">
        <f t="shared" ref="M110:R110" si="180">+M109/M$163</f>
        <v>5.2664103645787719E-2</v>
      </c>
      <c r="N110" s="48">
        <f t="shared" si="180"/>
        <v>5.1451576675608658E-2</v>
      </c>
      <c r="O110" s="48">
        <f t="shared" si="180"/>
        <v>5.0829841631560277E-2</v>
      </c>
      <c r="P110" s="48">
        <f t="shared" si="180"/>
        <v>6.3961245856618415E-2</v>
      </c>
      <c r="Q110" s="48">
        <f t="shared" si="180"/>
        <v>6.2547371474569943E-2</v>
      </c>
      <c r="R110" s="203">
        <f t="shared" si="180"/>
        <v>7.4021830412302467E-2</v>
      </c>
      <c r="S110" s="74"/>
      <c r="T110" s="78"/>
    </row>
    <row r="111" spans="1:20" ht="29" thickBot="1">
      <c r="A111" s="61" t="s">
        <v>12</v>
      </c>
      <c r="B111" s="214"/>
      <c r="C111" s="63">
        <f>+C109/B109-1</f>
        <v>-0.12414704777032526</v>
      </c>
      <c r="D111" s="63">
        <f t="shared" ref="D111:G111" si="181">+D109/C109-1</f>
        <v>-5.1304262230534525E-2</v>
      </c>
      <c r="E111" s="63">
        <f t="shared" si="181"/>
        <v>0.25784930170785869</v>
      </c>
      <c r="F111" s="63">
        <f t="shared" si="181"/>
        <v>0.37245213604005611</v>
      </c>
      <c r="G111" s="207">
        <f t="shared" si="181"/>
        <v>7.1089847999471045E-2</v>
      </c>
      <c r="H111" s="202"/>
      <c r="I111" s="65"/>
      <c r="J111" s="2"/>
      <c r="K111" s="45" t="s">
        <v>12</v>
      </c>
      <c r="L111" s="49"/>
      <c r="M111" s="50">
        <f>+M109/L109-1</f>
        <v>-5.5004598951987949E-2</v>
      </c>
      <c r="N111" s="50">
        <f t="shared" ref="N111:P111" si="182">+N109/M109-1</f>
        <v>-9.1356411966300066E-2</v>
      </c>
      <c r="O111" s="50">
        <f t="shared" si="182"/>
        <v>5.827212187880737E-2</v>
      </c>
      <c r="P111" s="50">
        <f t="shared" si="182"/>
        <v>0.44712364069798705</v>
      </c>
      <c r="Q111" s="50">
        <f t="shared" ref="Q111" si="183">+Q109/P109-1</f>
        <v>0.1005556573108215</v>
      </c>
      <c r="R111" s="202">
        <f t="shared" ref="R111" si="184">+R109/Q109-1</f>
        <v>0.1632810399328688</v>
      </c>
      <c r="S111" s="75"/>
      <c r="T111" s="52"/>
    </row>
    <row r="112" spans="1:20" ht="15" thickBot="1"/>
    <row r="113" spans="1:20" ht="15" thickBot="1">
      <c r="A113" s="275" t="s">
        <v>60</v>
      </c>
      <c r="B113" s="276"/>
      <c r="C113" s="276"/>
      <c r="D113" s="276"/>
      <c r="E113" s="276"/>
      <c r="F113" s="276"/>
      <c r="G113" s="276"/>
      <c r="H113" s="276"/>
      <c r="I113" s="277"/>
      <c r="J113" s="2"/>
      <c r="K113" s="275" t="s">
        <v>61</v>
      </c>
      <c r="L113" s="276"/>
      <c r="M113" s="276"/>
      <c r="N113" s="276"/>
      <c r="O113" s="276"/>
      <c r="P113" s="276"/>
      <c r="Q113" s="276"/>
      <c r="R113" s="276"/>
      <c r="S113" s="276"/>
      <c r="T113" s="277"/>
    </row>
    <row r="114" spans="1:20" ht="42">
      <c r="A114" s="38"/>
      <c r="B114" s="209">
        <v>2016</v>
      </c>
      <c r="C114" s="39">
        <f>+B114+1</f>
        <v>2017</v>
      </c>
      <c r="D114" s="39">
        <f t="shared" ref="D114:G114" si="185">+C114+1</f>
        <v>2018</v>
      </c>
      <c r="E114" s="39">
        <f t="shared" si="185"/>
        <v>2019</v>
      </c>
      <c r="F114" s="39">
        <f t="shared" si="185"/>
        <v>2020</v>
      </c>
      <c r="G114" s="210">
        <f t="shared" si="185"/>
        <v>2021</v>
      </c>
      <c r="H114" s="40">
        <v>2022</v>
      </c>
      <c r="I114" s="41" t="s">
        <v>16</v>
      </c>
      <c r="J114" s="2"/>
      <c r="K114" s="67"/>
      <c r="L114" s="66">
        <v>2016</v>
      </c>
      <c r="M114" s="66">
        <f>+L114+1</f>
        <v>2017</v>
      </c>
      <c r="N114" s="66">
        <f t="shared" ref="N114:Q114" si="186">+M114+1</f>
        <v>2018</v>
      </c>
      <c r="O114" s="66">
        <f t="shared" si="186"/>
        <v>2019</v>
      </c>
      <c r="P114" s="66">
        <f t="shared" si="186"/>
        <v>2020</v>
      </c>
      <c r="Q114" s="66">
        <f t="shared" si="186"/>
        <v>2021</v>
      </c>
      <c r="R114" s="40">
        <v>2022</v>
      </c>
      <c r="S114" s="79" t="s">
        <v>16</v>
      </c>
      <c r="T114" s="76" t="s">
        <v>21</v>
      </c>
    </row>
    <row r="115" spans="1:20">
      <c r="A115" s="42" t="s">
        <v>10</v>
      </c>
      <c r="B115" s="245">
        <f>+'[1]6.EXPORTACION VARIETAL'!H317/10000</f>
        <v>0.35844899999999996</v>
      </c>
      <c r="C115" s="172">
        <f>+'[1]6.EXPORTACION VARIETAL'!H329/10000</f>
        <v>0.41370000000000001</v>
      </c>
      <c r="D115" s="172">
        <f>+'[1]6.EXPORTACION VARIETAL'!H341/10000</f>
        <v>0.49890000000000001</v>
      </c>
      <c r="E115" s="172">
        <f>+'[1]6.EXPORTACION VARIETAL'!H353/10000</f>
        <v>0.31780000000000003</v>
      </c>
      <c r="F115" s="172">
        <f>+'[1]6.EXPORTACION VARIETAL'!H365/10000</f>
        <v>0.45219999999999999</v>
      </c>
      <c r="G115" s="246">
        <f>+'[1]6.EXPORTACION VARIETAL'!H377/10000</f>
        <v>0.3538</v>
      </c>
      <c r="H115" s="241">
        <f>+'[1]6.EXPORTACION VARIETAL'!H389/10000</f>
        <v>0.27189999999999998</v>
      </c>
      <c r="I115" s="7">
        <f>+H115/G115-1</f>
        <v>-0.23148671565856427</v>
      </c>
      <c r="J115" s="2"/>
      <c r="K115" s="42" t="s">
        <v>10</v>
      </c>
      <c r="L115" s="6">
        <f>+SUM('[1]6.EXPORTACION VARIETAL'!H306:H317)/10000</f>
        <v>6.4303169999999996</v>
      </c>
      <c r="M115" s="6">
        <f>+SUM(C115)+SUM(B116:B126)</f>
        <v>6.5197460000000014</v>
      </c>
      <c r="N115" s="6">
        <f t="shared" ref="N115:O115" si="187">+SUM(D115)+SUM(C116:C126)</f>
        <v>5.9808000000000003</v>
      </c>
      <c r="O115" s="6">
        <f t="shared" si="187"/>
        <v>5.2837999999999994</v>
      </c>
      <c r="P115" s="6">
        <f t="shared" ref="P115" si="188">+SUM(F115)+SUM(E116:E126)</f>
        <v>5.6215000000000002</v>
      </c>
      <c r="Q115" s="6">
        <f t="shared" ref="Q115" si="189">+SUM(G115)+SUM(F116:F126)</f>
        <v>5.7895999999999992</v>
      </c>
      <c r="R115" s="37">
        <f t="shared" ref="R115" si="190">+SUM(H115)+SUM(G116:G126)</f>
        <v>6.1899999999999986</v>
      </c>
      <c r="S115" s="80">
        <f>+R115/Q115-1</f>
        <v>6.9158491087467189E-2</v>
      </c>
      <c r="T115" s="7">
        <f>+POWER(R115/M115,0.2)-1</f>
        <v>-1.0326379316223377E-2</v>
      </c>
    </row>
    <row r="116" spans="1:20">
      <c r="A116" s="42" t="s">
        <v>11</v>
      </c>
      <c r="B116" s="245">
        <f>+'[1]6.EXPORTACION VARIETAL'!H318/10000</f>
        <v>0.42574600000000001</v>
      </c>
      <c r="C116" s="172">
        <f>+'[1]6.EXPORTACION VARIETAL'!H330/10000</f>
        <v>0.32</v>
      </c>
      <c r="D116" s="172">
        <f>+'[1]6.EXPORTACION VARIETAL'!H342/10000</f>
        <v>0.2392</v>
      </c>
      <c r="E116" s="172">
        <f>+'[1]6.EXPORTACION VARIETAL'!H354/10000</f>
        <v>0.34370000000000001</v>
      </c>
      <c r="F116" s="172">
        <f>+'[1]6.EXPORTACION VARIETAL'!H366/10000</f>
        <v>0.27860000000000001</v>
      </c>
      <c r="G116" s="246">
        <f>+'[1]6.EXPORTACION VARIETAL'!H378/10000</f>
        <v>0.34949999999999998</v>
      </c>
      <c r="H116" s="241">
        <f>+'[1]6.EXPORTACION VARIETAL'!H390/10000</f>
        <v>0.40139999999999998</v>
      </c>
      <c r="I116" s="7">
        <f>+H116/G116-1</f>
        <v>0.14849785407725324</v>
      </c>
      <c r="J116" s="2"/>
      <c r="K116" s="42" t="s">
        <v>11</v>
      </c>
      <c r="L116" s="6">
        <f>+SUM('[1]6.EXPORTACION VARIETAL'!H307:H318)/10000</f>
        <v>6.354463</v>
      </c>
      <c r="M116" s="6">
        <f>+SUM(C115:C116)+SUM(B117:B126)</f>
        <v>6.4140000000000006</v>
      </c>
      <c r="N116" s="6">
        <f t="shared" ref="N116:O116" si="191">+SUM(D115:D116)+SUM(C117:C126)</f>
        <v>5.9</v>
      </c>
      <c r="O116" s="6">
        <f t="shared" si="191"/>
        <v>5.388300000000001</v>
      </c>
      <c r="P116" s="6">
        <f t="shared" ref="P116" si="192">+SUM(F115:F116)+SUM(E117:E126)</f>
        <v>5.5564</v>
      </c>
      <c r="Q116" s="6">
        <f t="shared" ref="Q116" si="193">+SUM(G115:G116)+SUM(F117:F126)</f>
        <v>5.8605</v>
      </c>
      <c r="R116" s="37">
        <f t="shared" ref="R116" si="194">+SUM(H115:H116)+SUM(G117:G126)</f>
        <v>6.2419000000000002</v>
      </c>
      <c r="S116" s="80">
        <f t="shared" ref="S116:S120" si="195">+R116/Q116-1</f>
        <v>6.5079771350567306E-2</v>
      </c>
      <c r="T116" s="7">
        <f t="shared" ref="T116:T120" si="196">+POWER(R116/M116,0.2)-1</f>
        <v>-5.4249272578021923E-3</v>
      </c>
    </row>
    <row r="117" spans="1:20">
      <c r="A117" s="42" t="s">
        <v>0</v>
      </c>
      <c r="B117" s="245">
        <f>+'[1]6.EXPORTACION VARIETAL'!H319/10000</f>
        <v>0.65476199999999996</v>
      </c>
      <c r="C117" s="172">
        <f>+'[1]6.EXPORTACION VARIETAL'!H331/10000</f>
        <v>0.42020000000000002</v>
      </c>
      <c r="D117" s="172">
        <f>+'[1]6.EXPORTACION VARIETAL'!H343/10000</f>
        <v>0.57010000000000005</v>
      </c>
      <c r="E117" s="172">
        <f>+'[1]6.EXPORTACION VARIETAL'!H355/10000</f>
        <v>0.53110000000000002</v>
      </c>
      <c r="F117" s="172">
        <f>+'[1]6.EXPORTACION VARIETAL'!H367/10000</f>
        <v>0.25650000000000001</v>
      </c>
      <c r="G117" s="246">
        <f>+'[1]6.EXPORTACION VARIETAL'!H379/10000</f>
        <v>0.55049999999999999</v>
      </c>
      <c r="H117" s="241">
        <f>+'[1]6.EXPORTACION VARIETAL'!H391/10000</f>
        <v>0.35455999999999999</v>
      </c>
      <c r="I117" s="7">
        <f>+H117/G117-1</f>
        <v>-0.35593097184377842</v>
      </c>
      <c r="J117" s="2"/>
      <c r="K117" s="42" t="s">
        <v>0</v>
      </c>
      <c r="L117" s="6">
        <f>+SUM('[1]6.EXPORTACION VARIETAL'!H308:H319)/10000</f>
        <v>6.452024999999999</v>
      </c>
      <c r="M117" s="6">
        <f>+SUM(C115:C117)+SUM(B118:B126)</f>
        <v>6.1794380000000002</v>
      </c>
      <c r="N117" s="6">
        <f t="shared" ref="N117:O117" si="197">+SUM(D115:D117)+SUM(C118:C126)</f>
        <v>6.0499000000000001</v>
      </c>
      <c r="O117" s="6">
        <f t="shared" si="197"/>
        <v>5.3492999999999995</v>
      </c>
      <c r="P117" s="6">
        <f t="shared" ref="P117" si="198">+SUM(F115:F117)+SUM(E118:E126)</f>
        <v>5.2818000000000005</v>
      </c>
      <c r="Q117" s="6">
        <f t="shared" ref="Q117" si="199">+SUM(G115:G117)+SUM(F118:F126)</f>
        <v>6.1544999999999996</v>
      </c>
      <c r="R117" s="37">
        <f t="shared" ref="R117" si="200">+SUM(H115:H117)+SUM(G118:G126)</f>
        <v>6.0459600000000009</v>
      </c>
      <c r="S117" s="80">
        <f t="shared" si="195"/>
        <v>-1.7635876188154764E-2</v>
      </c>
      <c r="T117" s="7">
        <f t="shared" si="196"/>
        <v>-4.3578864217912461E-3</v>
      </c>
    </row>
    <row r="118" spans="1:20">
      <c r="A118" s="42" t="s">
        <v>1</v>
      </c>
      <c r="B118" s="245">
        <f>+'[1]6.EXPORTACION VARIETAL'!H320/10000</f>
        <v>0.96604699999999999</v>
      </c>
      <c r="C118" s="172">
        <f>+'[1]6.EXPORTACION VARIETAL'!H332/10000</f>
        <v>0.51870000000000005</v>
      </c>
      <c r="D118" s="172">
        <f>+'[1]6.EXPORTACION VARIETAL'!H344/10000</f>
        <v>0.33279999999999998</v>
      </c>
      <c r="E118" s="172">
        <f>+'[1]6.EXPORTACION VARIETAL'!H356/10000</f>
        <v>0.4577</v>
      </c>
      <c r="F118" s="172">
        <f>+'[1]6.EXPORTACION VARIETAL'!H368/10000</f>
        <v>0.48830000000000001</v>
      </c>
      <c r="G118" s="246">
        <f>+'[1]6.EXPORTACION VARIETAL'!H380/10000</f>
        <v>0.21729999999999999</v>
      </c>
      <c r="H118" s="241">
        <f>+'[1]6.EXPORTACION VARIETAL'!H392/10000</f>
        <v>0.43501000000000006</v>
      </c>
      <c r="I118" s="7">
        <f t="shared" ref="I118:I120" si="201">+H118/G118-1</f>
        <v>1.0018867924528307</v>
      </c>
      <c r="J118" s="2"/>
      <c r="K118" s="42" t="s">
        <v>1</v>
      </c>
      <c r="L118" s="6">
        <f>+SUM('[1]6.EXPORTACION VARIETAL'!H309:H320)/10000</f>
        <v>6.9228719999999999</v>
      </c>
      <c r="M118" s="6">
        <f>+SUM(C115:C118)+SUM(B119:B126)</f>
        <v>5.7320910000000005</v>
      </c>
      <c r="N118" s="6">
        <f t="shared" ref="N118:O118" si="202">+SUM(D115:D118)+SUM(C119:C126)</f>
        <v>5.8639999999999999</v>
      </c>
      <c r="O118" s="6">
        <f t="shared" si="202"/>
        <v>5.4741999999999997</v>
      </c>
      <c r="P118" s="6">
        <f>+SUM(F115:F118)+SUM(E119:E126)</f>
        <v>5.3124000000000002</v>
      </c>
      <c r="Q118" s="6">
        <f>+SUM(G115:G118)+SUM(F119:F126)</f>
        <v>5.8834999999999997</v>
      </c>
      <c r="R118" s="37">
        <f>+SUM(H115:H118)+SUM(G119:G126)</f>
        <v>6.2636700000000012</v>
      </c>
      <c r="S118" s="80">
        <f t="shared" si="195"/>
        <v>6.4616299821534939E-2</v>
      </c>
      <c r="T118" s="7">
        <f t="shared" si="196"/>
        <v>1.7895415857498209E-2</v>
      </c>
    </row>
    <row r="119" spans="1:20">
      <c r="A119" s="42" t="s">
        <v>2</v>
      </c>
      <c r="B119" s="245">
        <f>+'[1]6.EXPORTACION VARIETAL'!H321/10000</f>
        <v>0.40204499999999999</v>
      </c>
      <c r="C119" s="172">
        <f>+'[1]6.EXPORTACION VARIETAL'!H333/10000</f>
        <v>0.39040000000000002</v>
      </c>
      <c r="D119" s="172">
        <f>+'[1]6.EXPORTACION VARIETAL'!H345/10000</f>
        <v>0.32340000000000002</v>
      </c>
      <c r="E119" s="172">
        <f>+'[1]6.EXPORTACION VARIETAL'!H357/10000</f>
        <v>0.38829999999999998</v>
      </c>
      <c r="F119" s="172">
        <f>+'[1]6.EXPORTACION VARIETAL'!H369/10000</f>
        <v>0.48139999999999999</v>
      </c>
      <c r="G119" s="246">
        <f>+'[1]6.EXPORTACION VARIETAL'!H381/10000</f>
        <v>0.45860000000000001</v>
      </c>
      <c r="H119" s="241">
        <f>+'[1]6.EXPORTACION VARIETAL'!H393/10000</f>
        <v>0.48189199999999999</v>
      </c>
      <c r="I119" s="7">
        <f t="shared" si="201"/>
        <v>5.078935891844738E-2</v>
      </c>
      <c r="J119" s="2"/>
      <c r="K119" s="42" t="s">
        <v>2</v>
      </c>
      <c r="L119" s="6">
        <f>+SUM('[1]6.EXPORTACION VARIETAL'!H310:H321)/10000</f>
        <v>6.7007679999999992</v>
      </c>
      <c r="M119" s="6">
        <f>+SUM(C115:C119)+SUM(B120:B126)</f>
        <v>5.7204460000000008</v>
      </c>
      <c r="N119" s="6">
        <f t="shared" ref="N119:O119" si="203">+SUM(D115:D119)+SUM(C120:C126)</f>
        <v>5.7969999999999988</v>
      </c>
      <c r="O119" s="6">
        <f t="shared" si="203"/>
        <v>5.5390999999999995</v>
      </c>
      <c r="P119" s="6">
        <f>+SUM(F115:F119)+SUM(E120:E126)</f>
        <v>5.4055</v>
      </c>
      <c r="Q119" s="6">
        <f>+SUM(G115:G119)+SUM(F120:F126)</f>
        <v>5.8606999999999996</v>
      </c>
      <c r="R119" s="37">
        <f>+SUM(H115:H119)+SUM(G120:G126)</f>
        <v>6.2869619999999999</v>
      </c>
      <c r="S119" s="80">
        <f t="shared" si="195"/>
        <v>7.2732267476581347E-2</v>
      </c>
      <c r="T119" s="7">
        <f t="shared" si="196"/>
        <v>1.9065711229339977E-2</v>
      </c>
    </row>
    <row r="120" spans="1:20">
      <c r="A120" s="42" t="s">
        <v>3</v>
      </c>
      <c r="B120" s="245">
        <f>+'[1]6.EXPORTACION VARIETAL'!H322/10000</f>
        <v>0.40884100000000001</v>
      </c>
      <c r="C120" s="172">
        <f>+'[1]6.EXPORTACION VARIETAL'!H334/10000</f>
        <v>0.40789999999999998</v>
      </c>
      <c r="D120" s="172">
        <f>+'[1]6.EXPORTACION VARIETAL'!H346/10000</f>
        <v>0.4491</v>
      </c>
      <c r="E120" s="172">
        <f>+'[1]6.EXPORTACION VARIETAL'!H358/10000</f>
        <v>0.33310000000000001</v>
      </c>
      <c r="F120" s="172">
        <f>+'[1]6.EXPORTACION VARIETAL'!H370/10000</f>
        <v>0.4572</v>
      </c>
      <c r="G120" s="246">
        <f>+'[1]6.EXPORTACION VARIETAL'!H382/10000</f>
        <v>0.55000000000000004</v>
      </c>
      <c r="H120" s="241">
        <f>+'[1]6.EXPORTACION VARIETAL'!H394/10000</f>
        <v>0.54075099999999998</v>
      </c>
      <c r="I120" s="7">
        <f t="shared" si="201"/>
        <v>-1.681636363636374E-2</v>
      </c>
      <c r="J120" s="2"/>
      <c r="K120" s="42" t="s">
        <v>3</v>
      </c>
      <c r="L120" s="6">
        <f>+SUM('[1]6.EXPORTACION VARIETAL'!H311:H322)/10000</f>
        <v>6.4637519999999986</v>
      </c>
      <c r="M120" s="6">
        <f>+SUM(C115:C120)+SUM(B121:B126)</f>
        <v>5.7195050000000007</v>
      </c>
      <c r="N120" s="6">
        <f t="shared" ref="N120:O120" si="204">+SUM(D115:D120)+SUM(C121:C126)</f>
        <v>5.8381999999999996</v>
      </c>
      <c r="O120" s="6">
        <f t="shared" si="204"/>
        <v>5.4230999999999998</v>
      </c>
      <c r="P120" s="6">
        <f>+SUM(F115:F120)+SUM(E121:E126)</f>
        <v>5.5296000000000003</v>
      </c>
      <c r="Q120" s="6">
        <f>+SUM(G115:G120)+SUM(F121:F126)</f>
        <v>5.9535</v>
      </c>
      <c r="R120" s="37">
        <f>+SUM(H115:H120)+SUM(G121:G126)</f>
        <v>6.2777130000000003</v>
      </c>
      <c r="S120" s="80">
        <f t="shared" si="195"/>
        <v>5.4457545981355659E-2</v>
      </c>
      <c r="T120" s="7">
        <f t="shared" si="196"/>
        <v>1.8799217231309173E-2</v>
      </c>
    </row>
    <row r="121" spans="1:20">
      <c r="A121" s="42" t="s">
        <v>4</v>
      </c>
      <c r="B121" s="245">
        <f>+'[1]6.EXPORTACION VARIETAL'!H323/10000</f>
        <v>0.40599000000000002</v>
      </c>
      <c r="C121" s="172">
        <f>+'[1]6.EXPORTACION VARIETAL'!H335/10000</f>
        <v>0.50390000000000001</v>
      </c>
      <c r="D121" s="172">
        <f>+'[1]6.EXPORTACION VARIETAL'!H347/10000</f>
        <v>0.59619999999999995</v>
      </c>
      <c r="E121" s="172">
        <f>+'[1]6.EXPORTACION VARIETAL'!H359/10000</f>
        <v>0.50570000000000004</v>
      </c>
      <c r="F121" s="172">
        <f>+'[1]6.EXPORTACION VARIETAL'!H371/10000</f>
        <v>0.36549999999999999</v>
      </c>
      <c r="G121" s="246">
        <f>+'[1]6.EXPORTACION VARIETAL'!H383/10000</f>
        <v>0.43890000000000001</v>
      </c>
      <c r="H121" s="241"/>
      <c r="I121" s="7"/>
      <c r="J121" s="2"/>
      <c r="K121" s="42" t="s">
        <v>4</v>
      </c>
      <c r="L121" s="6">
        <f>+SUM('[1]6.EXPORTACION VARIETAL'!H312:H323)/10000</f>
        <v>6.3832069999999996</v>
      </c>
      <c r="M121" s="6">
        <f>+SUM(C115:C121)+SUM(B122:B126)</f>
        <v>5.8174150000000004</v>
      </c>
      <c r="N121" s="6">
        <f t="shared" ref="N121:O121" si="205">+SUM(D115:D121)+SUM(C122:C126)</f>
        <v>5.9305000000000003</v>
      </c>
      <c r="O121" s="6">
        <f t="shared" si="205"/>
        <v>5.3326000000000002</v>
      </c>
      <c r="P121" s="6">
        <f>+SUM(F115:F121)+SUM(E122:E126)</f>
        <v>5.3894000000000002</v>
      </c>
      <c r="Q121" s="6">
        <f>+SUM(G115:G121)+SUM(F122:F126)</f>
        <v>6.0268999999999995</v>
      </c>
      <c r="R121" s="37"/>
      <c r="S121" s="80"/>
      <c r="T121" s="7"/>
    </row>
    <row r="122" spans="1:20">
      <c r="A122" s="42" t="s">
        <v>5</v>
      </c>
      <c r="B122" s="245">
        <f>+'[1]6.EXPORTACION VARIETAL'!H324/10000</f>
        <v>0.71056700000000006</v>
      </c>
      <c r="C122" s="172">
        <f>+'[1]6.EXPORTACION VARIETAL'!H336/10000</f>
        <v>0.56010000000000004</v>
      </c>
      <c r="D122" s="172">
        <f>+'[1]6.EXPORTACION VARIETAL'!H348/10000</f>
        <v>0.57269999999999999</v>
      </c>
      <c r="E122" s="172">
        <f>+'[1]6.EXPORTACION VARIETAL'!H360/10000</f>
        <v>0.55179999999999996</v>
      </c>
      <c r="F122" s="172">
        <f>+'[1]6.EXPORTACION VARIETAL'!H372/10000</f>
        <v>0.81210000000000004</v>
      </c>
      <c r="G122" s="246">
        <f>+'[1]6.EXPORTACION VARIETAL'!H384/10000</f>
        <v>0.6704</v>
      </c>
      <c r="H122" s="241"/>
      <c r="I122" s="7"/>
      <c r="J122" s="2"/>
      <c r="K122" s="42" t="s">
        <v>5</v>
      </c>
      <c r="L122" s="6">
        <f>+SUM('[1]6.EXPORTACION VARIETAL'!H313:H324)/10000</f>
        <v>6.4436829999999992</v>
      </c>
      <c r="M122" s="6">
        <f>+SUM(C115:C122)+SUM(B123:B126)</f>
        <v>5.6669480000000005</v>
      </c>
      <c r="N122" s="6">
        <f t="shared" ref="N122:O122" si="206">+SUM(D115:D122)+SUM(C123:C126)</f>
        <v>5.9430999999999994</v>
      </c>
      <c r="O122" s="6">
        <f t="shared" si="206"/>
        <v>5.3117000000000001</v>
      </c>
      <c r="P122" s="6">
        <f>+SUM(F115:F122)+SUM(E123:E126)</f>
        <v>5.6497000000000002</v>
      </c>
      <c r="Q122" s="6">
        <f>+SUM(G115:G122)+SUM(F123:F126)</f>
        <v>5.8851999999999993</v>
      </c>
      <c r="R122" s="37"/>
      <c r="S122" s="80"/>
      <c r="T122" s="7"/>
    </row>
    <row r="123" spans="1:20">
      <c r="A123" s="42" t="s">
        <v>6</v>
      </c>
      <c r="B123" s="245">
        <f>+'[1]6.EXPORTACION VARIETAL'!H325/10000</f>
        <v>0.54187700000000005</v>
      </c>
      <c r="C123" s="172">
        <f>+'[1]6.EXPORTACION VARIETAL'!H337/10000</f>
        <v>0.70309999999999995</v>
      </c>
      <c r="D123" s="172">
        <f>+'[1]6.EXPORTACION VARIETAL'!H349/10000</f>
        <v>0.39450000000000002</v>
      </c>
      <c r="E123" s="172">
        <f>+'[1]6.EXPORTACION VARIETAL'!H361/10000</f>
        <v>0.49049999999999999</v>
      </c>
      <c r="F123" s="172">
        <f>+'[1]6.EXPORTACION VARIETAL'!H373/10000</f>
        <v>0.66200000000000003</v>
      </c>
      <c r="G123" s="246">
        <f>+'[1]6.EXPORTACION VARIETAL'!H385/10000</f>
        <v>0.69779999999999998</v>
      </c>
      <c r="H123" s="241"/>
      <c r="I123" s="7"/>
      <c r="J123" s="2"/>
      <c r="K123" s="42" t="s">
        <v>6</v>
      </c>
      <c r="L123" s="6">
        <f>+SUM('[1]6.EXPORTACION VARIETAL'!H314:H325)/10000</f>
        <v>6.4090379999999989</v>
      </c>
      <c r="M123" s="6">
        <f>+SUM(C115:C123)+SUM(B124:B126)</f>
        <v>5.8281710000000002</v>
      </c>
      <c r="N123" s="6">
        <f t="shared" ref="N123:O123" si="207">+SUM(D115:D123)+SUM(C124:C126)</f>
        <v>5.6344999999999992</v>
      </c>
      <c r="O123" s="6">
        <f t="shared" si="207"/>
        <v>5.4077000000000002</v>
      </c>
      <c r="P123" s="6">
        <f>+SUM(F115:F123)+SUM(E124:E126)</f>
        <v>5.8212000000000002</v>
      </c>
      <c r="Q123" s="6">
        <f>+SUM(G115:G123)+SUM(F124:F126)</f>
        <v>5.9209999999999994</v>
      </c>
      <c r="R123" s="37"/>
      <c r="S123" s="80"/>
      <c r="T123" s="7"/>
    </row>
    <row r="124" spans="1:20">
      <c r="A124" s="42" t="s">
        <v>7</v>
      </c>
      <c r="B124" s="245">
        <f>+'[1]6.EXPORTACION VARIETAL'!H326/10000</f>
        <v>0.45437100000000002</v>
      </c>
      <c r="C124" s="172">
        <f>+'[1]6.EXPORTACION VARIETAL'!H338/10000</f>
        <v>0.52410000000000001</v>
      </c>
      <c r="D124" s="172">
        <f>+'[1]6.EXPORTACION VARIETAL'!H350/10000</f>
        <v>0.42530000000000001</v>
      </c>
      <c r="E124" s="172">
        <f>+'[1]6.EXPORTACION VARIETAL'!H362/10000</f>
        <v>0.48649999999999999</v>
      </c>
      <c r="F124" s="172">
        <f>+'[1]6.EXPORTACION VARIETAL'!H374/10000</f>
        <v>0.4531</v>
      </c>
      <c r="G124" s="246">
        <f>+'[1]6.EXPORTACION VARIETAL'!H386/10000</f>
        <v>0.4002</v>
      </c>
      <c r="H124" s="241"/>
      <c r="I124" s="7"/>
      <c r="J124" s="2"/>
      <c r="K124" s="42" t="s">
        <v>7</v>
      </c>
      <c r="L124" s="6">
        <f>+SUM('[1]6.EXPORTACION VARIETAL'!H315:H326)/10000</f>
        <v>6.2843279999999995</v>
      </c>
      <c r="M124" s="6">
        <f>+SUM(C115:C124)+SUM(B125:B126)</f>
        <v>5.8978999999999999</v>
      </c>
      <c r="N124" s="6">
        <f t="shared" ref="N124:O124" si="208">+SUM(D115:D124)+SUM(C125:C126)</f>
        <v>5.5356999999999994</v>
      </c>
      <c r="O124" s="6">
        <f t="shared" si="208"/>
        <v>5.4688999999999997</v>
      </c>
      <c r="P124" s="6">
        <f>+SUM(F115:F124)+SUM(E125:E126)</f>
        <v>5.7877999999999998</v>
      </c>
      <c r="Q124" s="6">
        <f>+SUM(G115:G124)+SUM(F125:F126)</f>
        <v>5.8680999999999992</v>
      </c>
      <c r="R124" s="37"/>
      <c r="S124" s="80"/>
      <c r="T124" s="7"/>
    </row>
    <row r="125" spans="1:20">
      <c r="A125" s="42" t="s">
        <v>8</v>
      </c>
      <c r="B125" s="245">
        <f>+'[1]6.EXPORTACION VARIETAL'!H327/10000</f>
        <v>0.63590000000000002</v>
      </c>
      <c r="C125" s="172">
        <f>+'[1]6.EXPORTACION VARIETAL'!H339/10000</f>
        <v>0.62119999999999997</v>
      </c>
      <c r="D125" s="172">
        <f>+'[1]6.EXPORTACION VARIETAL'!H351/10000</f>
        <v>0.53200000000000003</v>
      </c>
      <c r="E125" s="172">
        <f>+'[1]6.EXPORTACION VARIETAL'!H363/10000</f>
        <v>0.64170000000000005</v>
      </c>
      <c r="F125" s="172">
        <f>+'[1]6.EXPORTACION VARIETAL'!H375/10000</f>
        <v>0.50319999999999998</v>
      </c>
      <c r="G125" s="246">
        <f>+'[1]6.EXPORTACION VARIETAL'!H387/10000</f>
        <v>0.54700000000000004</v>
      </c>
      <c r="H125" s="241"/>
      <c r="I125" s="7"/>
      <c r="J125" s="2"/>
      <c r="K125" s="42" t="s">
        <v>8</v>
      </c>
      <c r="L125" s="6">
        <f>+SUM('[1]6.EXPORTACION VARIETAL'!H316:H327)/10000</f>
        <v>6.4506279999999991</v>
      </c>
      <c r="M125" s="6">
        <f>+SUM(C115:C125)+SUM(B126)</f>
        <v>5.8832000000000004</v>
      </c>
      <c r="N125" s="6">
        <f t="shared" ref="N125:O125" si="209">+SUM(D115:D125)+SUM(C126)</f>
        <v>5.4464999999999995</v>
      </c>
      <c r="O125" s="6">
        <f t="shared" si="209"/>
        <v>5.5785999999999998</v>
      </c>
      <c r="P125" s="6">
        <f>+SUM(F115:F125)+SUM(E126)</f>
        <v>5.6492999999999993</v>
      </c>
      <c r="Q125" s="6">
        <f>+SUM(G115:G125)+SUM(F126)</f>
        <v>5.9118999999999993</v>
      </c>
      <c r="R125" s="37"/>
      <c r="S125" s="80"/>
      <c r="T125" s="7"/>
    </row>
    <row r="126" spans="1:20">
      <c r="A126" s="42" t="s">
        <v>9</v>
      </c>
      <c r="B126" s="245">
        <f>+'[1]6.EXPORTACION VARIETAL'!H328/10000</f>
        <v>0.49990000000000001</v>
      </c>
      <c r="C126" s="172">
        <f>+'[1]6.EXPORTACION VARIETAL'!H340/10000</f>
        <v>0.51229999999999998</v>
      </c>
      <c r="D126" s="172">
        <f>+'[1]6.EXPORTACION VARIETAL'!H352/10000</f>
        <v>0.53069999999999995</v>
      </c>
      <c r="E126" s="172">
        <f>+'[1]6.EXPORTACION VARIETAL'!H364/10000</f>
        <v>0.43919999999999998</v>
      </c>
      <c r="F126" s="172">
        <f>+'[1]6.EXPORTACION VARIETAL'!H376/10000</f>
        <v>0.67789999999999995</v>
      </c>
      <c r="G126" s="246">
        <f>+'[1]6.EXPORTACION VARIETAL'!H388/10000</f>
        <v>1.0379</v>
      </c>
      <c r="H126" s="241"/>
      <c r="I126" s="7"/>
      <c r="J126" s="2"/>
      <c r="K126" s="42" t="s">
        <v>9</v>
      </c>
      <c r="L126" s="6">
        <f>+SUM('[1]6.EXPORTACION VARIETAL'!H317:H328)/10000</f>
        <v>6.4644950000000003</v>
      </c>
      <c r="M126" s="6">
        <f>+SUM(C115:C126)</f>
        <v>5.8956</v>
      </c>
      <c r="N126" s="6">
        <f t="shared" ref="N126:O126" si="210">+SUM(D115:D126)</f>
        <v>5.4649000000000001</v>
      </c>
      <c r="O126" s="6">
        <f t="shared" si="210"/>
        <v>5.4870999999999999</v>
      </c>
      <c r="P126" s="6">
        <f>+SUM(F115:F126)</f>
        <v>5.8879999999999999</v>
      </c>
      <c r="Q126" s="6">
        <f>+SUM(G115:G126)</f>
        <v>6.2718999999999987</v>
      </c>
      <c r="R126" s="37"/>
      <c r="S126" s="80"/>
      <c r="T126" s="7"/>
    </row>
    <row r="127" spans="1:20" ht="28">
      <c r="A127" s="53" t="s">
        <v>13</v>
      </c>
      <c r="B127" s="247">
        <f>SUM(B115:B126)</f>
        <v>6.4644950000000012</v>
      </c>
      <c r="C127" s="173">
        <f t="shared" ref="C127" si="211">SUM(C115:C126)</f>
        <v>5.8956</v>
      </c>
      <c r="D127" s="173">
        <f t="shared" ref="D127" si="212">SUM(D115:D126)</f>
        <v>5.4649000000000001</v>
      </c>
      <c r="E127" s="173">
        <f t="shared" ref="E127" si="213">SUM(E115:E126)</f>
        <v>5.4870999999999999</v>
      </c>
      <c r="F127" s="173">
        <f t="shared" ref="F127:G127" si="214">SUM(F115:F126)</f>
        <v>5.8879999999999999</v>
      </c>
      <c r="G127" s="248">
        <f t="shared" si="214"/>
        <v>6.2718999999999987</v>
      </c>
      <c r="H127" s="248"/>
      <c r="I127" s="56"/>
      <c r="J127" s="3"/>
      <c r="K127" s="43" t="s">
        <v>14</v>
      </c>
      <c r="L127" s="46">
        <f t="shared" ref="L127" si="215">+AVERAGE(L115:L126)</f>
        <v>6.4799646666666648</v>
      </c>
      <c r="M127" s="46">
        <f>+AVERAGE(M115:M126)</f>
        <v>5.939538333333334</v>
      </c>
      <c r="N127" s="46">
        <f t="shared" ref="N127:R127" si="216">+AVERAGE(N115:N126)</f>
        <v>5.7820916666666662</v>
      </c>
      <c r="O127" s="46">
        <f t="shared" si="216"/>
        <v>5.4203666666666663</v>
      </c>
      <c r="P127" s="46">
        <f t="shared" si="216"/>
        <v>5.5743833333333335</v>
      </c>
      <c r="Q127" s="46">
        <f t="shared" si="216"/>
        <v>5.9489416666666664</v>
      </c>
      <c r="R127" s="215">
        <f t="shared" si="216"/>
        <v>6.2177008333333328</v>
      </c>
      <c r="S127" s="81">
        <f>+R127/Q127-1</f>
        <v>4.5177643642496657E-2</v>
      </c>
      <c r="T127" s="77">
        <f>+POWER(R127/M127,0.2)-1</f>
        <v>9.1957815239533947E-3</v>
      </c>
    </row>
    <row r="128" spans="1:20" ht="28">
      <c r="A128" s="57" t="s">
        <v>15</v>
      </c>
      <c r="B128" s="213">
        <f>+B127/B$163</f>
        <v>2.9687669539192597E-2</v>
      </c>
      <c r="C128" s="58">
        <f t="shared" ref="C128" si="217">+C127/C$163</f>
        <v>3.0091259876278555E-2</v>
      </c>
      <c r="D128" s="58">
        <f t="shared" ref="D128" si="218">+D127/D$163</f>
        <v>2.8193755781373415E-2</v>
      </c>
      <c r="E128" s="58">
        <f t="shared" ref="E128" si="219">+E127/E$163</f>
        <v>2.5819289909532965E-2</v>
      </c>
      <c r="F128" s="58">
        <f t="shared" ref="F128:G128" si="220">+F127/F$163</f>
        <v>2.2691974178629924E-2</v>
      </c>
      <c r="G128" s="206">
        <f t="shared" si="220"/>
        <v>2.3429976054122906E-2</v>
      </c>
      <c r="H128" s="203"/>
      <c r="I128" s="60"/>
      <c r="J128" s="3"/>
      <c r="K128" s="44" t="s">
        <v>15</v>
      </c>
      <c r="L128" s="48">
        <f>+L127/L$163</f>
        <v>2.9987617784405774E-2</v>
      </c>
      <c r="M128" s="48">
        <f t="shared" ref="M128" si="221">+M127/M$163</f>
        <v>2.8816186639327192E-2</v>
      </c>
      <c r="N128" s="48">
        <f t="shared" ref="N128" si="222">+N127/N$163</f>
        <v>3.016193613051325E-2</v>
      </c>
      <c r="O128" s="48">
        <f t="shared" ref="O128" si="223">+O127/O$163</f>
        <v>2.6395240445226419E-2</v>
      </c>
      <c r="P128" s="48">
        <f t="shared" ref="P128:R128" si="224">+P127/P$163</f>
        <v>2.3604038084970736E-2</v>
      </c>
      <c r="Q128" s="48">
        <f t="shared" si="224"/>
        <v>2.238253771203624E-2</v>
      </c>
      <c r="R128" s="203">
        <f t="shared" si="224"/>
        <v>2.3799374531428066E-2</v>
      </c>
      <c r="S128" s="74"/>
      <c r="T128" s="78"/>
    </row>
    <row r="129" spans="1:20" ht="29" thickBot="1">
      <c r="A129" s="61" t="s">
        <v>12</v>
      </c>
      <c r="B129" s="214"/>
      <c r="C129" s="63">
        <f>+C127/B127-1</f>
        <v>-8.8003007195457839E-2</v>
      </c>
      <c r="D129" s="63">
        <f t="shared" ref="D129:G129" si="225">+D127/C127-1</f>
        <v>-7.305448130809411E-2</v>
      </c>
      <c r="E129" s="63">
        <f t="shared" si="225"/>
        <v>4.062288422477911E-3</v>
      </c>
      <c r="F129" s="63">
        <f t="shared" si="225"/>
        <v>7.3062273331996774E-2</v>
      </c>
      <c r="G129" s="207">
        <f t="shared" si="225"/>
        <v>6.5200407608695388E-2</v>
      </c>
      <c r="H129" s="202"/>
      <c r="I129" s="65"/>
      <c r="J129" s="2"/>
      <c r="K129" s="45" t="s">
        <v>12</v>
      </c>
      <c r="L129" s="49"/>
      <c r="M129" s="50">
        <f>+M127/L127-1</f>
        <v>-8.3399580265200668E-2</v>
      </c>
      <c r="N129" s="50">
        <f t="shared" ref="N129:P129" si="226">+N127/M127-1</f>
        <v>-2.6508233103414769E-2</v>
      </c>
      <c r="O129" s="50">
        <f t="shared" si="226"/>
        <v>-6.2559540881255482E-2</v>
      </c>
      <c r="P129" s="50">
        <f t="shared" si="226"/>
        <v>2.8414436907712393E-2</v>
      </c>
      <c r="Q129" s="50">
        <f t="shared" ref="Q129" si="227">+Q127/P127-1</f>
        <v>6.7192783656189192E-2</v>
      </c>
      <c r="R129" s="202">
        <f t="shared" ref="R129" si="228">+R127/Q127-1</f>
        <v>4.5177643642496657E-2</v>
      </c>
      <c r="S129" s="75"/>
      <c r="T129" s="52"/>
    </row>
    <row r="130" spans="1:20" ht="15" thickBo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</row>
    <row r="131" spans="1:20" ht="15" thickBot="1">
      <c r="A131" s="275" t="s">
        <v>62</v>
      </c>
      <c r="B131" s="276"/>
      <c r="C131" s="276"/>
      <c r="D131" s="276"/>
      <c r="E131" s="276"/>
      <c r="F131" s="276"/>
      <c r="G131" s="276"/>
      <c r="H131" s="276"/>
      <c r="I131" s="277"/>
      <c r="J131" s="2"/>
      <c r="K131" s="275" t="s">
        <v>192</v>
      </c>
      <c r="L131" s="276"/>
      <c r="M131" s="276"/>
      <c r="N131" s="276"/>
      <c r="O131" s="276"/>
      <c r="P131" s="276"/>
      <c r="Q131" s="276"/>
      <c r="R131" s="276"/>
      <c r="S131" s="276"/>
      <c r="T131" s="277"/>
    </row>
    <row r="132" spans="1:20" ht="42">
      <c r="A132" s="38"/>
      <c r="B132" s="209">
        <v>2016</v>
      </c>
      <c r="C132" s="39">
        <f>+B132+1</f>
        <v>2017</v>
      </c>
      <c r="D132" s="39">
        <f t="shared" ref="D132" si="229">+C132+1</f>
        <v>2018</v>
      </c>
      <c r="E132" s="39">
        <f t="shared" ref="E132" si="230">+D132+1</f>
        <v>2019</v>
      </c>
      <c r="F132" s="39">
        <f t="shared" ref="F132" si="231">+E132+1</f>
        <v>2020</v>
      </c>
      <c r="G132" s="210">
        <f t="shared" ref="G132" si="232">+F132+1</f>
        <v>2021</v>
      </c>
      <c r="H132" s="40">
        <v>2022</v>
      </c>
      <c r="I132" s="41" t="s">
        <v>16</v>
      </c>
      <c r="J132" s="2"/>
      <c r="K132" s="67"/>
      <c r="L132" s="66">
        <v>2016</v>
      </c>
      <c r="M132" s="66">
        <f>+L132+1</f>
        <v>2017</v>
      </c>
      <c r="N132" s="66">
        <f t="shared" ref="N132" si="233">+M132+1</f>
        <v>2018</v>
      </c>
      <c r="O132" s="66">
        <f t="shared" ref="O132" si="234">+N132+1</f>
        <v>2019</v>
      </c>
      <c r="P132" s="66">
        <f t="shared" ref="P132" si="235">+O132+1</f>
        <v>2020</v>
      </c>
      <c r="Q132" s="66">
        <f t="shared" ref="Q132" si="236">+P132+1</f>
        <v>2021</v>
      </c>
      <c r="R132" s="40">
        <v>2022</v>
      </c>
      <c r="S132" s="79" t="s">
        <v>16</v>
      </c>
      <c r="T132" s="76" t="s">
        <v>21</v>
      </c>
    </row>
    <row r="133" spans="1:20">
      <c r="A133" s="42" t="s">
        <v>10</v>
      </c>
      <c r="B133" s="245">
        <f>+'[1]6.EXPORTACION VARIETAL'!I317/10000</f>
        <v>2.7911720000000031</v>
      </c>
      <c r="C133" s="172">
        <f>+'[1]6.EXPORTACION VARIETAL'!I329/10000</f>
        <v>3.4186999999999999</v>
      </c>
      <c r="D133" s="172">
        <f>+'[1]6.EXPORTACION VARIETAL'!I341/10000</f>
        <v>2.7395999999999998</v>
      </c>
      <c r="E133" s="172">
        <f>+'[1]6.EXPORTACION VARIETAL'!I353/10000</f>
        <v>3.8462000000000001</v>
      </c>
      <c r="F133" s="172">
        <f>+'[1]6.EXPORTACION VARIETAL'!I365/10000</f>
        <v>4.1384999999999996</v>
      </c>
      <c r="G133" s="246">
        <f>+'[1]6.EXPORTACION VARIETAL'!I377/10000</f>
        <v>3.0575000000000001</v>
      </c>
      <c r="H133" s="241">
        <f>+'[1]6.EXPORTACION VARIETAL'!I389/10000</f>
        <v>2.9990000000000001</v>
      </c>
      <c r="I133" s="7">
        <f>+H133/G133-1</f>
        <v>-1.9133278822567434E-2</v>
      </c>
      <c r="J133" s="2"/>
      <c r="K133" s="42" t="s">
        <v>10</v>
      </c>
      <c r="L133" s="6">
        <f>+SUM('[1]6.EXPORTACION VARIETAL'!I306:I317)/10000</f>
        <v>41.095881000000013</v>
      </c>
      <c r="M133" s="6">
        <f>+SUM(C133)+SUM(B134:B144)</f>
        <v>39.753168000000002</v>
      </c>
      <c r="N133" s="6">
        <f t="shared" ref="N133:O133" si="237">+SUM(D133)+SUM(C134:C144)</f>
        <v>33.029599999999995</v>
      </c>
      <c r="O133" s="6">
        <f t="shared" si="237"/>
        <v>34.333800000000004</v>
      </c>
      <c r="P133" s="6">
        <f t="shared" ref="P133" si="238">+SUM(F133)+SUM(E134:E144)</f>
        <v>38.062900000000006</v>
      </c>
      <c r="Q133" s="6">
        <f t="shared" ref="Q133" si="239">+SUM(G133)+SUM(F134:F144)</f>
        <v>44.141799999999996</v>
      </c>
      <c r="R133" s="37">
        <f t="shared" ref="R133" si="240">+SUM(H133)+SUM(G134:G144)</f>
        <v>40.997600000000006</v>
      </c>
      <c r="S133" s="80">
        <f>+R133/Q133-1</f>
        <v>-7.1229537535850151E-2</v>
      </c>
      <c r="T133" s="7">
        <f>+POWER(R133/M133,0.2)-1</f>
        <v>6.183839952517145E-3</v>
      </c>
    </row>
    <row r="134" spans="1:20">
      <c r="A134" s="42" t="s">
        <v>11</v>
      </c>
      <c r="B134" s="245">
        <f>+'[1]6.EXPORTACION VARIETAL'!I318/10000</f>
        <v>3.1266709999999991</v>
      </c>
      <c r="C134" s="172">
        <f>+'[1]6.EXPORTACION VARIETAL'!I330/10000</f>
        <v>2.61</v>
      </c>
      <c r="D134" s="172">
        <f>+'[1]6.EXPORTACION VARIETAL'!I342/10000</f>
        <v>2.4906999999999999</v>
      </c>
      <c r="E134" s="172">
        <f>+'[1]6.EXPORTACION VARIETAL'!I354/10000</f>
        <v>2.7446999999999999</v>
      </c>
      <c r="F134" s="172">
        <f>+'[1]6.EXPORTACION VARIETAL'!I366/10000</f>
        <v>3.9028</v>
      </c>
      <c r="G134" s="246">
        <f>+'[1]6.EXPORTACION VARIETAL'!I378/10000</f>
        <v>3.2219000000000002</v>
      </c>
      <c r="H134" s="241">
        <f>+'[1]6.EXPORTACION VARIETAL'!I390/10000</f>
        <v>2.0375000000000001</v>
      </c>
      <c r="I134" s="7">
        <f>+H134/G134-1</f>
        <v>-0.36760917471057453</v>
      </c>
      <c r="J134" s="2"/>
      <c r="K134" s="42" t="s">
        <v>11</v>
      </c>
      <c r="L134" s="6">
        <f>+SUM('[1]6.EXPORTACION VARIETAL'!I307:I318)/10000</f>
        <v>40.948252000000011</v>
      </c>
      <c r="M134" s="6">
        <f>+SUM(C133:C134)+SUM(B135:B144)</f>
        <v>39.236497000000007</v>
      </c>
      <c r="N134" s="6">
        <f t="shared" ref="N134:O134" si="241">+SUM(D133:D134)+SUM(C135:C144)</f>
        <v>32.910299999999992</v>
      </c>
      <c r="O134" s="6">
        <f t="shared" si="241"/>
        <v>34.587800000000001</v>
      </c>
      <c r="P134" s="6">
        <f t="shared" ref="P134" si="242">+SUM(F133:F134)+SUM(E135:E144)</f>
        <v>39.221000000000004</v>
      </c>
      <c r="Q134" s="6">
        <f t="shared" ref="Q134" si="243">+SUM(G133:G134)+SUM(F135:F144)</f>
        <v>43.460900000000002</v>
      </c>
      <c r="R134" s="37">
        <f t="shared" ref="R134" si="244">+SUM(H133:H134)+SUM(G135:G144)</f>
        <v>39.813199999999995</v>
      </c>
      <c r="S134" s="80">
        <f t="shared" ref="S134:S138" si="245">+R134/Q134-1</f>
        <v>-8.3930613493968353E-2</v>
      </c>
      <c r="T134" s="7">
        <f t="shared" ref="T134:T138" si="246">+POWER(R134/M134,0.2)-1</f>
        <v>2.9224933886959903E-3</v>
      </c>
    </row>
    <row r="135" spans="1:20">
      <c r="A135" s="42" t="s">
        <v>0</v>
      </c>
      <c r="B135" s="245">
        <f>+'[1]6.EXPORTACION VARIETAL'!I319/10000</f>
        <v>3.6240190000000001</v>
      </c>
      <c r="C135" s="172">
        <f>+'[1]6.EXPORTACION VARIETAL'!I331/10000</f>
        <v>2.4586999999999999</v>
      </c>
      <c r="D135" s="172">
        <f>+'[1]6.EXPORTACION VARIETAL'!I343/10000</f>
        <v>2.2435</v>
      </c>
      <c r="E135" s="172">
        <f>+'[1]6.EXPORTACION VARIETAL'!I355/10000</f>
        <v>2.8336999999999999</v>
      </c>
      <c r="F135" s="172">
        <f>+'[1]6.EXPORTACION VARIETAL'!I367/10000</f>
        <v>2.9895999999999998</v>
      </c>
      <c r="G135" s="246">
        <f>+'[1]6.EXPORTACION VARIETAL'!I379/10000</f>
        <v>3.5781000000000001</v>
      </c>
      <c r="H135" s="241">
        <f>+'[1]6.EXPORTACION VARIETAL'!I391/10000</f>
        <v>2.5801100000000008</v>
      </c>
      <c r="I135" s="7">
        <f>+H135/G135-1</f>
        <v>-0.27891618456722822</v>
      </c>
      <c r="J135" s="2"/>
      <c r="K135" s="42" t="s">
        <v>0</v>
      </c>
      <c r="L135" s="6">
        <f>+SUM('[1]6.EXPORTACION VARIETAL'!I308:I319)/10000</f>
        <v>41.201771000000015</v>
      </c>
      <c r="M135" s="6">
        <f>+SUM(C133:C135)+SUM(B136:B144)</f>
        <v>38.071178000000003</v>
      </c>
      <c r="N135" s="6">
        <f t="shared" ref="N135:O135" si="247">+SUM(D133:D135)+SUM(C136:C144)</f>
        <v>32.695099999999996</v>
      </c>
      <c r="O135" s="6">
        <f t="shared" si="247"/>
        <v>35.178000000000004</v>
      </c>
      <c r="P135" s="6">
        <f t="shared" ref="P135" si="248">+SUM(F133:F135)+SUM(E136:E144)</f>
        <v>39.376900000000006</v>
      </c>
      <c r="Q135" s="6">
        <f t="shared" ref="Q135" si="249">+SUM(G133:G135)+SUM(F136:F144)</f>
        <v>44.049399999999999</v>
      </c>
      <c r="R135" s="37">
        <f t="shared" ref="R135" si="250">+SUM(H133:H135)+SUM(G136:G144)</f>
        <v>38.81521</v>
      </c>
      <c r="S135" s="80">
        <f t="shared" si="245"/>
        <v>-0.1188254550572766</v>
      </c>
      <c r="T135" s="7">
        <f t="shared" si="246"/>
        <v>3.878435180732831E-3</v>
      </c>
    </row>
    <row r="136" spans="1:20">
      <c r="A136" s="42" t="s">
        <v>1</v>
      </c>
      <c r="B136" s="245">
        <f>+'[1]6.EXPORTACION VARIETAL'!I320/10000</f>
        <v>3.3411429999999993</v>
      </c>
      <c r="C136" s="172">
        <f>+'[1]6.EXPORTACION VARIETAL'!I332/10000</f>
        <v>2.4428999999999998</v>
      </c>
      <c r="D136" s="172">
        <f>+'[1]6.EXPORTACION VARIETAL'!I344/10000</f>
        <v>2.2690000000000001</v>
      </c>
      <c r="E136" s="172">
        <f>+'[1]6.EXPORTACION VARIETAL'!I356/10000</f>
        <v>3.0030999999999999</v>
      </c>
      <c r="F136" s="172">
        <f>+'[1]6.EXPORTACION VARIETAL'!I368/10000</f>
        <v>3.6854</v>
      </c>
      <c r="G136" s="246">
        <f>+'[1]6.EXPORTACION VARIETAL'!I380/10000</f>
        <v>3.5617999999999999</v>
      </c>
      <c r="H136" s="241">
        <f>+'[1]6.EXPORTACION VARIETAL'!I392/10000</f>
        <v>2.8491499999999998</v>
      </c>
      <c r="I136" s="7">
        <f t="shared" ref="I136:I138" si="251">+H136/G136-1</f>
        <v>-0.20008141950699088</v>
      </c>
      <c r="J136" s="2"/>
      <c r="K136" s="42" t="s">
        <v>1</v>
      </c>
      <c r="L136" s="6">
        <f>+SUM('[1]6.EXPORTACION VARIETAL'!I309:I320)/10000</f>
        <v>40.871814000000015</v>
      </c>
      <c r="M136" s="6">
        <f>+SUM(C133:C136)+SUM(B137:B144)</f>
        <v>37.17293500000001</v>
      </c>
      <c r="N136" s="6">
        <f t="shared" ref="N136:O136" si="252">+SUM(D133:D136)+SUM(C137:C144)</f>
        <v>32.5212</v>
      </c>
      <c r="O136" s="6">
        <f t="shared" si="252"/>
        <v>35.912100000000002</v>
      </c>
      <c r="P136" s="6">
        <f>+SUM(F133:F136)+SUM(E137:E144)</f>
        <v>40.059199999999997</v>
      </c>
      <c r="Q136" s="6">
        <f>+SUM(G133:G136)+SUM(F137:F144)</f>
        <v>43.925800000000002</v>
      </c>
      <c r="R136" s="37">
        <f>+SUM(H133:H136)+SUM(G137:G144)</f>
        <v>38.102559999999997</v>
      </c>
      <c r="S136" s="80">
        <f t="shared" si="245"/>
        <v>-0.13256992473671525</v>
      </c>
      <c r="T136" s="7">
        <f t="shared" si="246"/>
        <v>4.9523281921399764E-3</v>
      </c>
    </row>
    <row r="137" spans="1:20">
      <c r="A137" s="42" t="s">
        <v>2</v>
      </c>
      <c r="B137" s="245">
        <f>+'[1]6.EXPORTACION VARIETAL'!I321/10000</f>
        <v>3.3038319999999977</v>
      </c>
      <c r="C137" s="172">
        <f>+'[1]6.EXPORTACION VARIETAL'!I333/10000</f>
        <v>2.3685999999999998</v>
      </c>
      <c r="D137" s="172">
        <f>+'[1]6.EXPORTACION VARIETAL'!I345/10000</f>
        <v>2.6080999999999999</v>
      </c>
      <c r="E137" s="172">
        <f>+'[1]6.EXPORTACION VARIETAL'!I357/10000</f>
        <v>3.3626</v>
      </c>
      <c r="F137" s="172">
        <f>+'[1]6.EXPORTACION VARIETAL'!I369/10000</f>
        <v>4.4965999999999999</v>
      </c>
      <c r="G137" s="246">
        <f>+'[1]6.EXPORTACION VARIETAL'!I381/10000</f>
        <v>3.0226999999999999</v>
      </c>
      <c r="H137" s="241">
        <f>+'[1]6.EXPORTACION VARIETAL'!I393/10000</f>
        <v>3.000524999999997</v>
      </c>
      <c r="I137" s="7">
        <f t="shared" si="251"/>
        <v>-7.3361564164498017E-3</v>
      </c>
      <c r="J137" s="2"/>
      <c r="K137" s="42" t="s">
        <v>2</v>
      </c>
      <c r="L137" s="6">
        <f>+SUM('[1]6.EXPORTACION VARIETAL'!I310:I321)/10000</f>
        <v>40.696876000000096</v>
      </c>
      <c r="M137" s="6">
        <f>+SUM(C133:C137)+SUM(B138:B144)</f>
        <v>36.23770300000001</v>
      </c>
      <c r="N137" s="6">
        <f t="shared" ref="N137:O137" si="253">+SUM(D133:D137)+SUM(C138:C144)</f>
        <v>32.7607</v>
      </c>
      <c r="O137" s="6">
        <f t="shared" si="253"/>
        <v>36.666600000000003</v>
      </c>
      <c r="P137" s="6">
        <f>+SUM(F133:F137)+SUM(E138:E144)</f>
        <v>41.193199999999997</v>
      </c>
      <c r="Q137" s="6">
        <f>+SUM(G133:G137)+SUM(F138:F144)</f>
        <v>42.451900000000002</v>
      </c>
      <c r="R137" s="37">
        <f>+SUM(H133:H137)+SUM(G138:G144)</f>
        <v>38.080384999999993</v>
      </c>
      <c r="S137" s="80">
        <f t="shared" si="245"/>
        <v>-0.10297572075690387</v>
      </c>
      <c r="T137" s="7">
        <f t="shared" si="246"/>
        <v>9.9692095561247918E-3</v>
      </c>
    </row>
    <row r="138" spans="1:20">
      <c r="A138" s="42" t="s">
        <v>3</v>
      </c>
      <c r="B138" s="245">
        <f>+'[1]6.EXPORTACION VARIETAL'!I322/10000</f>
        <v>3.103273999999999</v>
      </c>
      <c r="C138" s="172">
        <f>+'[1]6.EXPORTACION VARIETAL'!I334/10000</f>
        <v>3.3490000000000002</v>
      </c>
      <c r="D138" s="172">
        <f>+'[1]6.EXPORTACION VARIETAL'!I346/10000</f>
        <v>2.4352999999999998</v>
      </c>
      <c r="E138" s="172">
        <f>+'[1]6.EXPORTACION VARIETAL'!I358/10000</f>
        <v>2.4167999999999998</v>
      </c>
      <c r="F138" s="172">
        <f>+'[1]6.EXPORTACION VARIETAL'!I370/10000</f>
        <v>4.2530000000000001</v>
      </c>
      <c r="G138" s="246">
        <f>+'[1]6.EXPORTACION VARIETAL'!I382/10000</f>
        <v>3.4110999999999998</v>
      </c>
      <c r="H138" s="241">
        <f>+'[1]6.EXPORTACION VARIETAL'!I394/10000</f>
        <v>2.5035189999999945</v>
      </c>
      <c r="I138" s="7">
        <f t="shared" si="251"/>
        <v>-0.26606695787282852</v>
      </c>
      <c r="J138" s="2"/>
      <c r="K138" s="42" t="s">
        <v>3</v>
      </c>
      <c r="L138" s="6">
        <f>+SUM('[1]6.EXPORTACION VARIETAL'!I311:I322)/10000</f>
        <v>39.77089700000009</v>
      </c>
      <c r="M138" s="6">
        <f>+SUM(C133:C138)+SUM(B139:B144)</f>
        <v>36.483429000000008</v>
      </c>
      <c r="N138" s="6">
        <f t="shared" ref="N138:O138" si="254">+SUM(D133:D138)+SUM(C139:C144)</f>
        <v>31.847000000000001</v>
      </c>
      <c r="O138" s="6">
        <f t="shared" si="254"/>
        <v>36.648099999999999</v>
      </c>
      <c r="P138" s="6">
        <f>+SUM(F133:F138)+SUM(E139:E144)</f>
        <v>43.029399999999995</v>
      </c>
      <c r="Q138" s="6">
        <f>+SUM(G133:G138)+SUM(F139:F144)</f>
        <v>41.61</v>
      </c>
      <c r="R138" s="37">
        <f>+SUM(H133:H138)+SUM(G139:G144)</f>
        <v>37.172803999999992</v>
      </c>
      <c r="S138" s="80">
        <f t="shared" si="245"/>
        <v>-0.10663773131458798</v>
      </c>
      <c r="T138" s="7">
        <f t="shared" si="246"/>
        <v>3.7508691978949127E-3</v>
      </c>
    </row>
    <row r="139" spans="1:20">
      <c r="A139" s="42" t="s">
        <v>4</v>
      </c>
      <c r="B139" s="245">
        <f>+'[1]6.EXPORTACION VARIETAL'!I323/10000</f>
        <v>3.2901260000000008</v>
      </c>
      <c r="C139" s="172">
        <f>+'[1]6.EXPORTACION VARIETAL'!I335/10000</f>
        <v>2.8466</v>
      </c>
      <c r="D139" s="172">
        <f>+'[1]6.EXPORTACION VARIETAL'!I347/10000</f>
        <v>3.4108000000000001</v>
      </c>
      <c r="E139" s="172">
        <f>+'[1]6.EXPORTACION VARIETAL'!I359/10000</f>
        <v>3.4956</v>
      </c>
      <c r="F139" s="172">
        <f>+'[1]6.EXPORTACION VARIETAL'!I371/10000</f>
        <v>4.2362000000000002</v>
      </c>
      <c r="G139" s="246">
        <f>+'[1]6.EXPORTACION VARIETAL'!I383/10000</f>
        <v>3.3656999999999999</v>
      </c>
      <c r="H139" s="241"/>
      <c r="I139" s="7"/>
      <c r="J139" s="2"/>
      <c r="K139" s="42" t="s">
        <v>4</v>
      </c>
      <c r="L139" s="6">
        <f>+SUM('[1]6.EXPORTACION VARIETAL'!I312:I323)/10000</f>
        <v>39.523387000000106</v>
      </c>
      <c r="M139" s="6">
        <f>+SUM(C133:C139)+SUM(B140:B144)</f>
        <v>36.03990300000001</v>
      </c>
      <c r="N139" s="6">
        <f t="shared" ref="N139:O139" si="255">+SUM(D133:D139)+SUM(C140:C144)</f>
        <v>32.411200000000001</v>
      </c>
      <c r="O139" s="6">
        <f t="shared" si="255"/>
        <v>36.732900000000001</v>
      </c>
      <c r="P139" s="6">
        <f>+SUM(F133:F139)+SUM(E140:E144)</f>
        <v>43.769999999999996</v>
      </c>
      <c r="Q139" s="6">
        <f>+SUM(G133:G139)+SUM(F140:F144)</f>
        <v>40.739500000000007</v>
      </c>
      <c r="R139" s="37"/>
      <c r="S139" s="80"/>
      <c r="T139" s="7"/>
    </row>
    <row r="140" spans="1:20">
      <c r="A140" s="42" t="s">
        <v>5</v>
      </c>
      <c r="B140" s="245">
        <f>+'[1]6.EXPORTACION VARIETAL'!I324/10000</f>
        <v>4.1654790000000039</v>
      </c>
      <c r="C140" s="172">
        <f>+'[1]6.EXPORTACION VARIETAL'!I336/10000</f>
        <v>3.9217</v>
      </c>
      <c r="D140" s="172">
        <f>+'[1]6.EXPORTACION VARIETAL'!I348/10000</f>
        <v>3.5998000000000001</v>
      </c>
      <c r="E140" s="172">
        <f>+'[1]6.EXPORTACION VARIETAL'!I360/10000</f>
        <v>4.1562000000000001</v>
      </c>
      <c r="F140" s="172">
        <f>+'[1]6.EXPORTACION VARIETAL'!I372/10000</f>
        <v>3.9159999999999999</v>
      </c>
      <c r="G140" s="246">
        <f>+'[1]6.EXPORTACION VARIETAL'!I384/10000</f>
        <v>4.0362</v>
      </c>
      <c r="H140" s="241"/>
      <c r="I140" s="7"/>
      <c r="J140" s="2"/>
      <c r="K140" s="42" t="s">
        <v>5</v>
      </c>
      <c r="L140" s="6">
        <f>+SUM('[1]6.EXPORTACION VARIETAL'!I313:I324)/10000</f>
        <v>39.969633000000101</v>
      </c>
      <c r="M140" s="6">
        <f>+SUM(C133:C140)+SUM(B141:B144)</f>
        <v>35.796124000000006</v>
      </c>
      <c r="N140" s="6">
        <f t="shared" ref="N140:O140" si="256">+SUM(D133:D140)+SUM(C141:C144)</f>
        <v>32.089299999999994</v>
      </c>
      <c r="O140" s="6">
        <f t="shared" si="256"/>
        <v>37.289299999999997</v>
      </c>
      <c r="P140" s="6">
        <f>+SUM(F133:F140)+SUM(E141:E144)</f>
        <v>43.529799999999994</v>
      </c>
      <c r="Q140" s="6">
        <f>+SUM(G133:G140)+SUM(F141:F144)</f>
        <v>40.859700000000004</v>
      </c>
      <c r="R140" s="37"/>
      <c r="S140" s="80"/>
      <c r="T140" s="7"/>
    </row>
    <row r="141" spans="1:20">
      <c r="A141" s="42" t="s">
        <v>6</v>
      </c>
      <c r="B141" s="245">
        <f>+'[1]6.EXPORTACION VARIETAL'!I325/10000</f>
        <v>3.4188920000000014</v>
      </c>
      <c r="C141" s="172">
        <f>+'[1]6.EXPORTACION VARIETAL'!I337/10000</f>
        <v>2.3740999999999999</v>
      </c>
      <c r="D141" s="172">
        <f>+'[1]6.EXPORTACION VARIETAL'!I349/10000</f>
        <v>2.3355000000000001</v>
      </c>
      <c r="E141" s="172">
        <f>+'[1]6.EXPORTACION VARIETAL'!I361/10000</f>
        <v>2.2448000000000001</v>
      </c>
      <c r="F141" s="172">
        <f>+'[1]6.EXPORTACION VARIETAL'!I373/10000</f>
        <v>4.2099000000000002</v>
      </c>
      <c r="G141" s="246">
        <f>+'[1]6.EXPORTACION VARIETAL'!I385/10000</f>
        <v>3.4315000000000002</v>
      </c>
      <c r="H141" s="241"/>
      <c r="I141" s="7"/>
      <c r="J141" s="2"/>
      <c r="K141" s="42" t="s">
        <v>6</v>
      </c>
      <c r="L141" s="6">
        <f>+SUM('[1]6.EXPORTACION VARIETAL'!I314:I325)/10000</f>
        <v>39.451401000000104</v>
      </c>
      <c r="M141" s="6">
        <f>+SUM(C133:C141)+SUM(B142:B144)</f>
        <v>34.751332000000005</v>
      </c>
      <c r="N141" s="6">
        <f t="shared" ref="N141:O141" si="257">+SUM(D133:D141)+SUM(C142:C144)</f>
        <v>32.050699999999999</v>
      </c>
      <c r="O141" s="6">
        <f t="shared" si="257"/>
        <v>37.198599999999999</v>
      </c>
      <c r="P141" s="6">
        <f>+SUM(F133:F141)+SUM(E142:E144)</f>
        <v>45.494900000000001</v>
      </c>
      <c r="Q141" s="6">
        <f>+SUM(G133:G141)+SUM(F142:F144)</f>
        <v>40.081299999999999</v>
      </c>
      <c r="R141" s="37"/>
      <c r="S141" s="80"/>
      <c r="T141" s="7"/>
    </row>
    <row r="142" spans="1:20">
      <c r="A142" s="42" t="s">
        <v>7</v>
      </c>
      <c r="B142" s="245">
        <f>+'[1]6.EXPORTACION VARIETAL'!I326/10000</f>
        <v>3.4404320000000035</v>
      </c>
      <c r="C142" s="172">
        <f>+'[1]6.EXPORTACION VARIETAL'!I338/10000</f>
        <v>2.8209</v>
      </c>
      <c r="D142" s="172">
        <f>+'[1]6.EXPORTACION VARIETAL'!I350/10000</f>
        <v>3.3081</v>
      </c>
      <c r="E142" s="172">
        <f>+'[1]6.EXPORTACION VARIETAL'!I362/10000</f>
        <v>3.9548000000000001</v>
      </c>
      <c r="F142" s="172">
        <f>+'[1]6.EXPORTACION VARIETAL'!I374/10000</f>
        <v>3.3414000000000001</v>
      </c>
      <c r="G142" s="246">
        <f>+'[1]6.EXPORTACION VARIETAL'!I386/10000</f>
        <v>3.6408999999999998</v>
      </c>
      <c r="H142" s="241"/>
      <c r="I142" s="7"/>
      <c r="J142" s="2"/>
      <c r="K142" s="42" t="s">
        <v>7</v>
      </c>
      <c r="L142" s="6">
        <f>+SUM('[1]6.EXPORTACION VARIETAL'!I315:I326)/10000</f>
        <v>39.454918000000113</v>
      </c>
      <c r="M142" s="6">
        <f>+SUM(C133:C142)+SUM(B143:B144)</f>
        <v>34.131799999999998</v>
      </c>
      <c r="N142" s="6">
        <f t="shared" ref="N142:O142" si="258">+SUM(D133:D142)+SUM(C143:C144)</f>
        <v>32.537899999999993</v>
      </c>
      <c r="O142" s="6">
        <f t="shared" si="258"/>
        <v>37.845300000000002</v>
      </c>
      <c r="P142" s="6">
        <f>+SUM(F133:F142)+SUM(E143:E144)</f>
        <v>44.881499999999996</v>
      </c>
      <c r="Q142" s="6">
        <f>+SUM(G133:G142)+SUM(F143:F144)</f>
        <v>40.380800000000008</v>
      </c>
      <c r="R142" s="37"/>
      <c r="S142" s="80"/>
      <c r="T142" s="7"/>
    </row>
    <row r="143" spans="1:20">
      <c r="A143" s="42" t="s">
        <v>8</v>
      </c>
      <c r="B143" s="245">
        <f>+'[1]6.EXPORTACION VARIETAL'!I327/10000</f>
        <v>2.4300999999999999</v>
      </c>
      <c r="C143" s="172">
        <f>+'[1]6.EXPORTACION VARIETAL'!I339/10000</f>
        <v>2.4845000000000002</v>
      </c>
      <c r="D143" s="172">
        <f>+'[1]6.EXPORTACION VARIETAL'!I351/10000</f>
        <v>2.9841000000000002</v>
      </c>
      <c r="E143" s="172">
        <f>+'[1]6.EXPORTACION VARIETAL'!I363/10000</f>
        <v>2.5708000000000002</v>
      </c>
      <c r="F143" s="172">
        <f>+'[1]6.EXPORTACION VARIETAL'!I375/10000</f>
        <v>2.8374999999999999</v>
      </c>
      <c r="G143" s="246">
        <f>+'[1]6.EXPORTACION VARIETAL'!I387/10000</f>
        <v>2.9056999999999999</v>
      </c>
      <c r="H143" s="241"/>
      <c r="I143" s="7"/>
      <c r="J143" s="2"/>
      <c r="K143" s="42" t="s">
        <v>8</v>
      </c>
      <c r="L143" s="6">
        <f>+SUM('[1]6.EXPORTACION VARIETAL'!I316:I327)/10000</f>
        <v>38.998787000000114</v>
      </c>
      <c r="M143" s="6">
        <f>+SUM(C133:C143)+SUM(B144)</f>
        <v>34.186199999999999</v>
      </c>
      <c r="N143" s="6">
        <f t="shared" ref="N143:O143" si="259">+SUM(D133:D143)+SUM(C144)</f>
        <v>33.037500000000001</v>
      </c>
      <c r="O143" s="6">
        <f t="shared" si="259"/>
        <v>37.432000000000002</v>
      </c>
      <c r="P143" s="6">
        <f>+SUM(F133:F143)+SUM(E144)</f>
        <v>45.148199999999996</v>
      </c>
      <c r="Q143" s="6">
        <f>+SUM(G133:G143)+SUM(F144)</f>
        <v>40.449000000000005</v>
      </c>
      <c r="R143" s="37"/>
      <c r="S143" s="80"/>
      <c r="T143" s="7"/>
    </row>
    <row r="144" spans="1:20">
      <c r="A144" s="42" t="s">
        <v>9</v>
      </c>
      <c r="B144" s="245">
        <f>+'[1]6.EXPORTACION VARIETAL'!I328/10000</f>
        <v>3.0905</v>
      </c>
      <c r="C144" s="172">
        <f>+'[1]6.EXPORTACION VARIETAL'!I340/10000</f>
        <v>2.613</v>
      </c>
      <c r="D144" s="172">
        <f>+'[1]6.EXPORTACION VARIETAL'!I352/10000</f>
        <v>2.8027000000000002</v>
      </c>
      <c r="E144" s="172">
        <f>+'[1]6.EXPORTACION VARIETAL'!I364/10000</f>
        <v>3.1413000000000002</v>
      </c>
      <c r="F144" s="172">
        <f>+'[1]6.EXPORTACION VARIETAL'!I376/10000</f>
        <v>3.2159</v>
      </c>
      <c r="G144" s="246">
        <f>+'[1]6.EXPORTACION VARIETAL'!I388/10000</f>
        <v>3.823</v>
      </c>
      <c r="H144" s="241"/>
      <c r="I144" s="7"/>
      <c r="J144" s="2"/>
      <c r="K144" s="42" t="s">
        <v>9</v>
      </c>
      <c r="L144" s="6">
        <f>+SUM('[1]6.EXPORTACION VARIETAL'!I317:I328)/10000</f>
        <v>39.125640000000011</v>
      </c>
      <c r="M144" s="6">
        <f>+SUM(C133:C144)</f>
        <v>33.7087</v>
      </c>
      <c r="N144" s="6">
        <f t="shared" ref="N144:O144" si="260">+SUM(D133:D144)</f>
        <v>33.227199999999996</v>
      </c>
      <c r="O144" s="6">
        <f t="shared" si="260"/>
        <v>37.770600000000002</v>
      </c>
      <c r="P144" s="6">
        <f>+SUM(F133:F144)</f>
        <v>45.222799999999992</v>
      </c>
      <c r="Q144" s="6">
        <f>+SUM(G133:G144)</f>
        <v>41.056100000000008</v>
      </c>
      <c r="R144" s="37"/>
      <c r="S144" s="80"/>
      <c r="T144" s="7"/>
    </row>
    <row r="145" spans="1:20" ht="28">
      <c r="A145" s="53" t="s">
        <v>13</v>
      </c>
      <c r="B145" s="247">
        <f>SUM(B133:B144)</f>
        <v>39.125640000000004</v>
      </c>
      <c r="C145" s="173">
        <f t="shared" ref="C145" si="261">SUM(C133:C144)</f>
        <v>33.7087</v>
      </c>
      <c r="D145" s="173">
        <f t="shared" ref="D145" si="262">SUM(D133:D144)</f>
        <v>33.227199999999996</v>
      </c>
      <c r="E145" s="173">
        <f t="shared" ref="E145" si="263">SUM(E133:E144)</f>
        <v>37.770600000000002</v>
      </c>
      <c r="F145" s="173">
        <f t="shared" ref="F145" si="264">SUM(F133:F144)</f>
        <v>45.222799999999992</v>
      </c>
      <c r="G145" s="248">
        <f t="shared" ref="G145" si="265">SUM(G133:G144)</f>
        <v>41.056100000000008</v>
      </c>
      <c r="H145" s="248"/>
      <c r="I145" s="56"/>
      <c r="J145" s="3"/>
      <c r="K145" s="43" t="s">
        <v>14</v>
      </c>
      <c r="L145" s="46">
        <f t="shared" ref="L145" si="266">+AVERAGE(L133:L144)</f>
        <v>40.092438083333398</v>
      </c>
      <c r="M145" s="46">
        <f>+AVERAGE(M133:M144)</f>
        <v>36.297414083333337</v>
      </c>
      <c r="N145" s="46">
        <f t="shared" ref="N145:R145" si="267">+AVERAGE(N133:N144)</f>
        <v>32.593141666666668</v>
      </c>
      <c r="O145" s="46">
        <f t="shared" si="267"/>
        <v>36.466258333333336</v>
      </c>
      <c r="P145" s="46">
        <f t="shared" si="267"/>
        <v>42.415816666666665</v>
      </c>
      <c r="Q145" s="46">
        <f t="shared" si="267"/>
        <v>41.933850000000007</v>
      </c>
      <c r="R145" s="215">
        <f t="shared" si="267"/>
        <v>38.830293166666657</v>
      </c>
      <c r="S145" s="81">
        <f>+R145/Q145-1</f>
        <v>-7.401077729169514E-2</v>
      </c>
      <c r="T145" s="77">
        <f>+POWER(R145/M145,0.2)-1</f>
        <v>1.3582250445461019E-2</v>
      </c>
    </row>
    <row r="146" spans="1:20" ht="28">
      <c r="A146" s="57" t="s">
        <v>15</v>
      </c>
      <c r="B146" s="213">
        <f>+B145/B$163</f>
        <v>0.17968133177137818</v>
      </c>
      <c r="C146" s="58">
        <f t="shared" ref="C146:F146" si="268">+C145/C$163</f>
        <v>0.17204987648271777</v>
      </c>
      <c r="D146" s="58">
        <f t="shared" si="268"/>
        <v>0.171421171860208</v>
      </c>
      <c r="E146" s="58">
        <f t="shared" si="268"/>
        <v>0.17772777449964569</v>
      </c>
      <c r="F146" s="58">
        <f t="shared" si="268"/>
        <v>0.1742857693419404</v>
      </c>
      <c r="G146" s="206">
        <f t="shared" ref="G146" si="269">+G145/G$163</f>
        <v>0.15337352953262581</v>
      </c>
      <c r="H146" s="203"/>
      <c r="I146" s="60"/>
      <c r="J146" s="3"/>
      <c r="K146" s="44" t="s">
        <v>15</v>
      </c>
      <c r="L146" s="48">
        <f>+L145/L$163</f>
        <v>0.18553754088699603</v>
      </c>
      <c r="M146" s="48">
        <f t="shared" ref="M146" si="270">+M145/M$163</f>
        <v>0.17610006031618225</v>
      </c>
      <c r="N146" s="48">
        <f t="shared" ref="N146" si="271">+N145/N$163</f>
        <v>0.17002017849528564</v>
      </c>
      <c r="O146" s="48">
        <f t="shared" ref="O146" si="272">+O145/O$163</f>
        <v>0.17757759133996009</v>
      </c>
      <c r="P146" s="48">
        <f t="shared" ref="P146:R146" si="273">+P145/P$163</f>
        <v>0.17960453957630046</v>
      </c>
      <c r="Q146" s="48">
        <f t="shared" si="273"/>
        <v>0.1577736060676122</v>
      </c>
      <c r="R146" s="203">
        <f t="shared" si="273"/>
        <v>0.14862997030740357</v>
      </c>
      <c r="S146" s="74"/>
      <c r="T146" s="78"/>
    </row>
    <row r="147" spans="1:20" ht="29" thickBot="1">
      <c r="A147" s="61" t="s">
        <v>12</v>
      </c>
      <c r="B147" s="214"/>
      <c r="C147" s="63">
        <f>+C145/B145-1</f>
        <v>-0.13844987583589696</v>
      </c>
      <c r="D147" s="63">
        <f t="shared" ref="D147" si="274">+D145/C145-1</f>
        <v>-1.4284146229311845E-2</v>
      </c>
      <c r="E147" s="63">
        <f t="shared" ref="E147" si="275">+E145/D145-1</f>
        <v>0.13673737179178524</v>
      </c>
      <c r="F147" s="63">
        <f t="shared" ref="F147:G147" si="276">+F145/E145-1</f>
        <v>0.19730160495199955</v>
      </c>
      <c r="G147" s="207">
        <f t="shared" si="276"/>
        <v>-9.2137152056042226E-2</v>
      </c>
      <c r="H147" s="202"/>
      <c r="I147" s="65"/>
      <c r="J147" s="2"/>
      <c r="K147" s="45" t="s">
        <v>12</v>
      </c>
      <c r="L147" s="49"/>
      <c r="M147" s="50">
        <f>+M145/L145-1</f>
        <v>-9.4656852549400594E-2</v>
      </c>
      <c r="N147" s="50">
        <f t="shared" ref="N147" si="277">+N145/M145-1</f>
        <v>-0.10205334209655326</v>
      </c>
      <c r="O147" s="50">
        <f t="shared" ref="O147" si="278">+O145/N145-1</f>
        <v>0.11883225944517473</v>
      </c>
      <c r="P147" s="50">
        <f t="shared" ref="P147" si="279">+P145/O145-1</f>
        <v>0.16315242103944927</v>
      </c>
      <c r="Q147" s="50">
        <f t="shared" ref="Q147" si="280">+Q145/P145-1</f>
        <v>-1.1362899610168786E-2</v>
      </c>
      <c r="R147" s="202">
        <f t="shared" ref="R147" si="281">+R145/Q145-1</f>
        <v>-7.401077729169514E-2</v>
      </c>
      <c r="S147" s="75"/>
      <c r="T147" s="52"/>
    </row>
    <row r="148" spans="1:20" ht="15" thickBo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</row>
    <row r="149" spans="1:20" ht="15" thickBot="1">
      <c r="A149" s="278" t="s">
        <v>63</v>
      </c>
      <c r="B149" s="279"/>
      <c r="C149" s="279"/>
      <c r="D149" s="279"/>
      <c r="E149" s="279"/>
      <c r="F149" s="279"/>
      <c r="G149" s="279"/>
      <c r="H149" s="279"/>
      <c r="I149" s="280"/>
      <c r="J149" s="2"/>
      <c r="K149" s="278" t="s">
        <v>64</v>
      </c>
      <c r="L149" s="279"/>
      <c r="M149" s="279"/>
      <c r="N149" s="279"/>
      <c r="O149" s="279"/>
      <c r="P149" s="279"/>
      <c r="Q149" s="279"/>
      <c r="R149" s="279"/>
      <c r="S149" s="279"/>
      <c r="T149" s="280"/>
    </row>
    <row r="150" spans="1:20" ht="42">
      <c r="A150" s="38"/>
      <c r="B150" s="39">
        <v>2016</v>
      </c>
      <c r="C150" s="39">
        <f>+B150+1</f>
        <v>2017</v>
      </c>
      <c r="D150" s="39">
        <f t="shared" ref="D150:G150" si="282">+C150+1</f>
        <v>2018</v>
      </c>
      <c r="E150" s="39">
        <f t="shared" si="282"/>
        <v>2019</v>
      </c>
      <c r="F150" s="39">
        <f t="shared" si="282"/>
        <v>2020</v>
      </c>
      <c r="G150" s="210">
        <f t="shared" si="282"/>
        <v>2021</v>
      </c>
      <c r="H150" s="40">
        <v>2022</v>
      </c>
      <c r="I150" s="41" t="s">
        <v>16</v>
      </c>
      <c r="J150" s="2"/>
      <c r="K150" s="67"/>
      <c r="L150" s="66">
        <v>2016</v>
      </c>
      <c r="M150" s="66">
        <f>+L150+1</f>
        <v>2017</v>
      </c>
      <c r="N150" s="66">
        <f t="shared" ref="N150:Q150" si="283">+M150+1</f>
        <v>2018</v>
      </c>
      <c r="O150" s="66">
        <f t="shared" si="283"/>
        <v>2019</v>
      </c>
      <c r="P150" s="68">
        <f t="shared" si="283"/>
        <v>2020</v>
      </c>
      <c r="Q150" s="73">
        <f t="shared" si="283"/>
        <v>2021</v>
      </c>
      <c r="R150" s="73">
        <v>2022</v>
      </c>
      <c r="S150" s="79" t="s">
        <v>16</v>
      </c>
      <c r="T150" s="76" t="s">
        <v>21</v>
      </c>
    </row>
    <row r="151" spans="1:20">
      <c r="A151" s="42" t="s">
        <v>10</v>
      </c>
      <c r="B151" s="172">
        <f>+'[1]6.EXPORTACION VARIETAL'!J317/10000</f>
        <v>16.624857000000002</v>
      </c>
      <c r="C151" s="172">
        <f>+'[1]6.EXPORTACION VARIETAL'!J329/10000</f>
        <v>17.541699999999999</v>
      </c>
      <c r="D151" s="172">
        <f>+'[1]6.EXPORTACION VARIETAL'!J341/10000</f>
        <v>13.687200000000001</v>
      </c>
      <c r="E151" s="172">
        <f>+'[1]6.EXPORTACION VARIETAL'!J353/10000</f>
        <v>16.937899999999999</v>
      </c>
      <c r="F151" s="172">
        <f>+'[1]6.EXPORTACION VARIETAL'!J365/10000</f>
        <v>19.976299999999998</v>
      </c>
      <c r="G151" s="246">
        <f>+'[1]6.EXPORTACION VARIETAL'!J377/10000</f>
        <v>19.391500000000001</v>
      </c>
      <c r="H151" s="241">
        <f>+'[1]6.EXPORTACION VARIETAL'!J389/10000</f>
        <v>16.1676</v>
      </c>
      <c r="I151" s="7">
        <f>+H151/G151-1</f>
        <v>-0.1662532552922672</v>
      </c>
      <c r="J151" s="2"/>
      <c r="K151" s="42" t="s">
        <v>10</v>
      </c>
      <c r="L151" s="6">
        <f>+SUM('[1]6.EXPORTACION VARIETAL'!J306:J317)/10000</f>
        <v>220.25229199999998</v>
      </c>
      <c r="M151" s="6">
        <f>+SUM(C151)+SUM(B152:B162)</f>
        <v>218.66700999999998</v>
      </c>
      <c r="N151" s="6">
        <f t="shared" ref="N151:O151" si="284">+SUM(D151)+SUM(C152:C162)</f>
        <v>192.06950000000001</v>
      </c>
      <c r="O151" s="6">
        <f t="shared" si="284"/>
        <v>197.08439999999996</v>
      </c>
      <c r="P151" s="69">
        <f t="shared" ref="P151" si="285">+SUM(F151)+SUM(E152:E162)</f>
        <v>215.55779999999999</v>
      </c>
      <c r="Q151" s="37">
        <f t="shared" ref="Q151" si="286">+SUM(G151)+SUM(F152:F162)</f>
        <v>258.89019999999999</v>
      </c>
      <c r="R151" s="37">
        <f t="shared" ref="R151" si="287">+SUM(H151)+SUM(G152:G162)</f>
        <v>264.4631</v>
      </c>
      <c r="S151" s="80">
        <f>+R151/Q151-1</f>
        <v>2.152611415959349E-2</v>
      </c>
      <c r="T151" s="7">
        <f>+POWER(R151/M151,0.2)-1</f>
        <v>3.8762740705298615E-2</v>
      </c>
    </row>
    <row r="152" spans="1:20">
      <c r="A152" s="42" t="s">
        <v>11</v>
      </c>
      <c r="B152" s="172">
        <f>+'[1]6.EXPORTACION VARIETAL'!J318/10000</f>
        <v>16.806405999999999</v>
      </c>
      <c r="C152" s="172">
        <f>+'[1]6.EXPORTACION VARIETAL'!J330/10000</f>
        <v>12.0753</v>
      </c>
      <c r="D152" s="172">
        <f>+'[1]6.EXPORTACION VARIETAL'!J342/10000</f>
        <v>13.4687</v>
      </c>
      <c r="E152" s="172">
        <f>+'[1]6.EXPORTACION VARIETAL'!J354/10000</f>
        <v>15.467599999999999</v>
      </c>
      <c r="F152" s="172">
        <f>+'[1]6.EXPORTACION VARIETAL'!J366/10000</f>
        <v>17.9922</v>
      </c>
      <c r="G152" s="246">
        <f>+'[1]6.EXPORTACION VARIETAL'!J378/10000</f>
        <v>19.847200000000001</v>
      </c>
      <c r="H152" s="241">
        <f>+'[1]6.EXPORTACION VARIETAL'!J390/10000</f>
        <v>19.078499999999998</v>
      </c>
      <c r="I152" s="7">
        <f>+H152/G152-1</f>
        <v>-3.8730904107380559E-2</v>
      </c>
      <c r="J152" s="2"/>
      <c r="K152" s="42" t="s">
        <v>11</v>
      </c>
      <c r="L152" s="6">
        <f>+SUM('[1]6.EXPORTACION VARIETAL'!J307:J318)/10000</f>
        <v>221.00599800000001</v>
      </c>
      <c r="M152" s="6">
        <f>+SUM(C151:C152)+SUM(B153:B162)</f>
        <v>213.93590399999999</v>
      </c>
      <c r="N152" s="6">
        <f t="shared" ref="N152:O152" si="288">+SUM(D151:D152)+SUM(C153:C162)</f>
        <v>193.46289999999999</v>
      </c>
      <c r="O152" s="6">
        <f t="shared" si="288"/>
        <v>199.08329999999998</v>
      </c>
      <c r="P152" s="69">
        <f t="shared" ref="P152" si="289">+SUM(F151:F152)+SUM(E153:E162)</f>
        <v>218.08240000000001</v>
      </c>
      <c r="Q152" s="37">
        <f t="shared" ref="Q152" si="290">+SUM(G151:G152)+SUM(F153:F162)</f>
        <v>260.74520000000001</v>
      </c>
      <c r="R152" s="37">
        <f t="shared" ref="R152" si="291">+SUM(H151:H152)+SUM(G153:G162)</f>
        <v>263.69439999999997</v>
      </c>
      <c r="S152" s="80">
        <f t="shared" ref="S152:S156" si="292">+R152/Q152-1</f>
        <v>1.1310658834754905E-2</v>
      </c>
      <c r="T152" s="7">
        <f t="shared" ref="T152:T156" si="293">+POWER(R152/M152,0.2)-1</f>
        <v>4.2709777792736547E-2</v>
      </c>
    </row>
    <row r="153" spans="1:20">
      <c r="A153" s="42" t="s">
        <v>0</v>
      </c>
      <c r="B153" s="172">
        <f>+'[1]6.EXPORTACION VARIETAL'!J319/10000</f>
        <v>19.152355</v>
      </c>
      <c r="C153" s="172">
        <f>+'[1]6.EXPORTACION VARIETAL'!J331/10000</f>
        <v>16.083400000000001</v>
      </c>
      <c r="D153" s="172">
        <f>+'[1]6.EXPORTACION VARIETAL'!J343/10000</f>
        <v>15.2342</v>
      </c>
      <c r="E153" s="172">
        <f>+'[1]6.EXPORTACION VARIETAL'!J355/10000</f>
        <v>16.3019</v>
      </c>
      <c r="F153" s="172">
        <f>+'[1]6.EXPORTACION VARIETAL'!J367/10000</f>
        <v>17.0915</v>
      </c>
      <c r="G153" s="246">
        <f>+'[1]6.EXPORTACION VARIETAL'!J379/10000</f>
        <v>23.695599999999999</v>
      </c>
      <c r="H153" s="241">
        <f>+'[1]6.EXPORTACION VARIETAL'!J391/10000</f>
        <v>21.540700000000001</v>
      </c>
      <c r="I153" s="7">
        <f>+H153/G153-1</f>
        <v>-9.0940934181873323E-2</v>
      </c>
      <c r="J153" s="2"/>
      <c r="K153" s="42" t="s">
        <v>0</v>
      </c>
      <c r="L153" s="6">
        <f>+SUM('[1]6.EXPORTACION VARIETAL'!J308:J319)/10000</f>
        <v>218.70985300000004</v>
      </c>
      <c r="M153" s="6">
        <f>+SUM(C151:C153)+SUM(B154:B162)</f>
        <v>210.86694900000001</v>
      </c>
      <c r="N153" s="6">
        <f t="shared" ref="N153:O153" si="294">+SUM(D151:D153)+SUM(C154:C162)</f>
        <v>192.61369999999999</v>
      </c>
      <c r="O153" s="6">
        <f t="shared" si="294"/>
        <v>200.15099999999995</v>
      </c>
      <c r="P153" s="69">
        <f t="shared" ref="P153" si="295">+SUM(F151:F153)+SUM(E154:E162)</f>
        <v>218.87199999999999</v>
      </c>
      <c r="Q153" s="37">
        <f t="shared" ref="Q153" si="296">+SUM(G151:G153)+SUM(F154:F162)</f>
        <v>267.34929999999997</v>
      </c>
      <c r="R153" s="37">
        <f t="shared" ref="R153" si="297">+SUM(H151:H153)+SUM(G154:G162)</f>
        <v>261.53949999999998</v>
      </c>
      <c r="S153" s="80">
        <f t="shared" si="292"/>
        <v>-2.1731121046511093E-2</v>
      </c>
      <c r="T153" s="7">
        <f t="shared" si="293"/>
        <v>4.4012635671009548E-2</v>
      </c>
    </row>
    <row r="154" spans="1:20">
      <c r="A154" s="42" t="s">
        <v>1</v>
      </c>
      <c r="B154" s="172">
        <f>+'[1]6.EXPORTACION VARIETAL'!J320/10000</f>
        <v>18.838298000000002</v>
      </c>
      <c r="C154" s="172">
        <f>+'[1]6.EXPORTACION VARIETAL'!J332/10000</f>
        <v>15.2965</v>
      </c>
      <c r="D154" s="172">
        <f>+'[1]6.EXPORTACION VARIETAL'!J344/10000</f>
        <v>14.527799999999999</v>
      </c>
      <c r="E154" s="172">
        <f>+'[1]6.EXPORTACION VARIETAL'!J356/10000</f>
        <v>17.868099999999998</v>
      </c>
      <c r="F154" s="172">
        <f>+'[1]6.EXPORTACION VARIETAL'!J368/10000</f>
        <v>20.958300000000001</v>
      </c>
      <c r="G154" s="246">
        <f>+'[1]6.EXPORTACION VARIETAL'!J380/10000</f>
        <v>21.610900000000001</v>
      </c>
      <c r="H154" s="241">
        <f>+'[1]6.EXPORTACION VARIETAL'!J392/10000</f>
        <v>21.9678</v>
      </c>
      <c r="I154" s="7">
        <f t="shared" ref="I154:I156" si="298">+H154/G154-1</f>
        <v>1.6514814283532742E-2</v>
      </c>
      <c r="J154" s="2"/>
      <c r="K154" s="42" t="s">
        <v>1</v>
      </c>
      <c r="L154" s="6">
        <f>+SUM('[1]6.EXPORTACION VARIETAL'!J309:J320)/10000</f>
        <v>215.81585100000004</v>
      </c>
      <c r="M154" s="6">
        <f>+SUM(C151:C154)+SUM(B155:B162)</f>
        <v>207.32515100000003</v>
      </c>
      <c r="N154" s="6">
        <f t="shared" ref="N154:O154" si="299">+SUM(D151:D154)+SUM(C155:C162)</f>
        <v>191.845</v>
      </c>
      <c r="O154" s="6">
        <f t="shared" si="299"/>
        <v>203.49129999999997</v>
      </c>
      <c r="P154" s="69">
        <f>+SUM(F151:F154)+SUM(E155:E162)</f>
        <v>221.9622</v>
      </c>
      <c r="Q154" s="37">
        <f>+SUM(G151:G154)+SUM(F155:F162)</f>
        <v>268.00189999999998</v>
      </c>
      <c r="R154" s="37">
        <f>+SUM(H151:H154)+SUM(G155:G162)</f>
        <v>261.89639999999997</v>
      </c>
      <c r="S154" s="80">
        <f t="shared" si="292"/>
        <v>-2.2781554906886825E-2</v>
      </c>
      <c r="T154" s="7">
        <f t="shared" si="293"/>
        <v>4.7841289811065835E-2</v>
      </c>
    </row>
    <row r="155" spans="1:20">
      <c r="A155" s="42" t="s">
        <v>2</v>
      </c>
      <c r="B155" s="172">
        <f>+'[1]6.EXPORTACION VARIETAL'!J321/10000</f>
        <v>18.086677999999999</v>
      </c>
      <c r="C155" s="172">
        <f>+'[1]6.EXPORTACION VARIETAL'!J333/10000</f>
        <v>15.728199999999999</v>
      </c>
      <c r="D155" s="172">
        <f>+'[1]6.EXPORTACION VARIETAL'!J345/10000</f>
        <v>16.031199999999998</v>
      </c>
      <c r="E155" s="172">
        <f>+'[1]6.EXPORTACION VARIETAL'!J357/10000</f>
        <v>18.521999999999998</v>
      </c>
      <c r="F155" s="172">
        <f>+'[1]6.EXPORTACION VARIETAL'!J369/10000</f>
        <v>21.986000000000001</v>
      </c>
      <c r="G155" s="246">
        <f>+'[1]6.EXPORTACION VARIETAL'!J381/10000</f>
        <v>22.8813</v>
      </c>
      <c r="H155" s="241">
        <f>+'[1]6.EXPORTACION VARIETAL'!J393/10000</f>
        <v>19.209</v>
      </c>
      <c r="I155" s="7">
        <f t="shared" si="298"/>
        <v>-0.16049350342856394</v>
      </c>
      <c r="J155" s="2"/>
      <c r="K155" s="42" t="s">
        <v>2</v>
      </c>
      <c r="L155" s="6">
        <f>+SUM('[1]6.EXPORTACION VARIETAL'!J310:J321)/10000</f>
        <v>215.96599900000012</v>
      </c>
      <c r="M155" s="6">
        <f>+SUM(C151:C155)+SUM(B156:B162)</f>
        <v>204.96667300000001</v>
      </c>
      <c r="N155" s="6">
        <f t="shared" ref="N155:O155" si="300">+SUM(D151:D155)+SUM(C156:C162)</f>
        <v>192.14800000000002</v>
      </c>
      <c r="O155" s="6">
        <f t="shared" si="300"/>
        <v>205.9821</v>
      </c>
      <c r="P155" s="69">
        <f>+SUM(F151:F155)+SUM(E156:E162)</f>
        <v>225.42620000000002</v>
      </c>
      <c r="Q155" s="37">
        <f>+SUM(G151:G155)+SUM(F156:F162)</f>
        <v>268.8972</v>
      </c>
      <c r="R155" s="37">
        <f>+SUM(H151:H155)+SUM(G156:G162)</f>
        <v>258.22409999999996</v>
      </c>
      <c r="S155" s="80">
        <f t="shared" si="292"/>
        <v>-3.9692120260084618E-2</v>
      </c>
      <c r="T155" s="7">
        <f t="shared" si="293"/>
        <v>4.7279745074251034E-2</v>
      </c>
    </row>
    <row r="156" spans="1:20">
      <c r="A156" s="42" t="s">
        <v>3</v>
      </c>
      <c r="B156" s="172">
        <f>+'[1]6.EXPORTACION VARIETAL'!J322/10000</f>
        <v>15.830110000000001</v>
      </c>
      <c r="C156" s="172">
        <f>+'[1]6.EXPORTACION VARIETAL'!J334/10000</f>
        <v>17.568100000000001</v>
      </c>
      <c r="D156" s="172">
        <f>+'[1]6.EXPORTACION VARIETAL'!J346/10000</f>
        <v>14.585100000000001</v>
      </c>
      <c r="E156" s="172">
        <f>+'[1]6.EXPORTACION VARIETAL'!J358/10000</f>
        <v>14.638199999999999</v>
      </c>
      <c r="F156" s="172">
        <f>+'[1]6.EXPORTACION VARIETAL'!J370/10000</f>
        <v>20.971699999999998</v>
      </c>
      <c r="G156" s="246">
        <f>+'[1]6.EXPORTACION VARIETAL'!J382/10000</f>
        <v>23.308700000000002</v>
      </c>
      <c r="H156" s="241">
        <f>+'[1]6.EXPORTACION VARIETAL'!J394/10000</f>
        <v>22.7959</v>
      </c>
      <c r="I156" s="7">
        <f t="shared" si="298"/>
        <v>-2.2000368960946037E-2</v>
      </c>
      <c r="J156" s="2"/>
      <c r="K156" s="42" t="s">
        <v>3</v>
      </c>
      <c r="L156" s="6">
        <f>+SUM('[1]6.EXPORTACION VARIETAL'!J311:J322)/10000</f>
        <v>211.0622120000001</v>
      </c>
      <c r="M156" s="6">
        <f>+SUM(C151:C156)+SUM(B157:B162)</f>
        <v>206.70466299999998</v>
      </c>
      <c r="N156" s="6">
        <f t="shared" ref="N156:O156" si="301">+SUM(D151:D156)+SUM(C157:C162)</f>
        <v>189.16500000000002</v>
      </c>
      <c r="O156" s="6">
        <f t="shared" si="301"/>
        <v>206.0352</v>
      </c>
      <c r="P156" s="69">
        <f>+SUM(F151:F156)+SUM(E157:E162)</f>
        <v>231.75970000000001</v>
      </c>
      <c r="Q156" s="37">
        <f>+SUM(G151:G156)+SUM(F157:F162)</f>
        <v>271.23419999999999</v>
      </c>
      <c r="R156" s="37">
        <f>+SUM(H151:H156)+SUM(G157:G162)</f>
        <v>257.71130000000005</v>
      </c>
      <c r="S156" s="80">
        <f t="shared" si="292"/>
        <v>-4.9856913324351937E-2</v>
      </c>
      <c r="T156" s="7">
        <f t="shared" si="293"/>
        <v>4.5097087800464619E-2</v>
      </c>
    </row>
    <row r="157" spans="1:20">
      <c r="A157" s="42" t="s">
        <v>4</v>
      </c>
      <c r="B157" s="172">
        <f>+'[1]6.EXPORTACION VARIETAL'!J323/10000</f>
        <v>15.570286999999999</v>
      </c>
      <c r="C157" s="172">
        <f>+'[1]6.EXPORTACION VARIETAL'!J335/10000</f>
        <v>16.314399999999999</v>
      </c>
      <c r="D157" s="172">
        <f>+'[1]6.EXPORTACION VARIETAL'!J347/10000</f>
        <v>19.388200000000001</v>
      </c>
      <c r="E157" s="172">
        <f>+'[1]6.EXPORTACION VARIETAL'!J359/10000</f>
        <v>18.322399999999998</v>
      </c>
      <c r="F157" s="172">
        <f>+'[1]6.EXPORTACION VARIETAL'!J371/10000</f>
        <v>25.233499999999999</v>
      </c>
      <c r="G157" s="246">
        <f>+'[1]6.EXPORTACION VARIETAL'!J383/10000</f>
        <v>22.543299999999999</v>
      </c>
      <c r="H157" s="241"/>
      <c r="I157" s="7"/>
      <c r="J157" s="2"/>
      <c r="K157" s="42" t="s">
        <v>4</v>
      </c>
      <c r="L157" s="6">
        <f>+SUM('[1]6.EXPORTACION VARIETAL'!J312:J323)/10000</f>
        <v>209.82778800000014</v>
      </c>
      <c r="M157" s="6">
        <f>+SUM(C151:C157)+SUM(B158:B162)</f>
        <v>207.44877600000001</v>
      </c>
      <c r="N157" s="6">
        <f t="shared" ref="N157:O157" si="302">+SUM(D151:D157)+SUM(C158:C162)</f>
        <v>192.2388</v>
      </c>
      <c r="O157" s="6">
        <f t="shared" si="302"/>
        <v>204.96940000000001</v>
      </c>
      <c r="P157" s="69">
        <f>+SUM(F151:F157)+SUM(E158:E162)</f>
        <v>238.67080000000004</v>
      </c>
      <c r="Q157" s="37">
        <f>+SUM(G151:G157)+SUM(F158:F162)</f>
        <v>268.54399999999998</v>
      </c>
      <c r="R157" s="37"/>
      <c r="S157" s="80"/>
      <c r="T157" s="7"/>
    </row>
    <row r="158" spans="1:20">
      <c r="A158" s="42" t="s">
        <v>5</v>
      </c>
      <c r="B158" s="172">
        <f>+'[1]6.EXPORTACION VARIETAL'!J324/10000</f>
        <v>23.751689000000002</v>
      </c>
      <c r="C158" s="172">
        <f>+'[1]6.EXPORTACION VARIETAL'!J336/10000</f>
        <v>21.44</v>
      </c>
      <c r="D158" s="172">
        <f>+'[1]6.EXPORTACION VARIETAL'!J348/10000</f>
        <v>19.861799999999999</v>
      </c>
      <c r="E158" s="172">
        <f>+'[1]6.EXPORTACION VARIETAL'!J360/10000</f>
        <v>21.628</v>
      </c>
      <c r="F158" s="172">
        <f>+'[1]6.EXPORTACION VARIETAL'!J372/10000</f>
        <v>24.727499999999999</v>
      </c>
      <c r="G158" s="246">
        <f>+'[1]6.EXPORTACION VARIETAL'!J384/10000</f>
        <v>22.587599999999998</v>
      </c>
      <c r="H158" s="241"/>
      <c r="I158" s="7"/>
      <c r="J158" s="2"/>
      <c r="K158" s="42" t="s">
        <v>5</v>
      </c>
      <c r="L158" s="6">
        <f>+SUM('[1]6.EXPORTACION VARIETAL'!J313:J324)/10000</f>
        <v>215.70666800000015</v>
      </c>
      <c r="M158" s="6">
        <f>+SUM(C151:C158)+SUM(B159:B162)</f>
        <v>205.13708699999998</v>
      </c>
      <c r="N158" s="6">
        <f t="shared" ref="N158:O158" si="303">+SUM(D151:D158)+SUM(C159:C162)</f>
        <v>190.66059999999999</v>
      </c>
      <c r="O158" s="6">
        <f t="shared" si="303"/>
        <v>206.73560000000003</v>
      </c>
      <c r="P158" s="69">
        <f>+SUM(F151:F158)+SUM(E159:E162)</f>
        <v>241.77030000000002</v>
      </c>
      <c r="Q158" s="69">
        <f>+SUM(G151:G158)+SUM(F159:F162)</f>
        <v>266.40409999999997</v>
      </c>
      <c r="R158" s="69"/>
      <c r="S158" s="80"/>
      <c r="T158" s="7"/>
    </row>
    <row r="159" spans="1:20">
      <c r="A159" s="42" t="s">
        <v>6</v>
      </c>
      <c r="B159" s="172">
        <f>+'[1]6.EXPORTACION VARIETAL'!J325/10000</f>
        <v>18.585110999999998</v>
      </c>
      <c r="C159" s="172">
        <f>+'[1]6.EXPORTACION VARIETAL'!J337/10000</f>
        <v>15.5547</v>
      </c>
      <c r="D159" s="172">
        <f>+'[1]6.EXPORTACION VARIETAL'!J349/10000</f>
        <v>14.6972</v>
      </c>
      <c r="E159" s="172">
        <f>+'[1]6.EXPORTACION VARIETAL'!J361/10000</f>
        <v>15.644299999999999</v>
      </c>
      <c r="F159" s="172">
        <f>+'[1]6.EXPORTACION VARIETAL'!J373/10000</f>
        <v>23.749099999999999</v>
      </c>
      <c r="G159" s="246">
        <f>+'[1]6.EXPORTACION VARIETAL'!J385/10000</f>
        <v>22.677199999999999</v>
      </c>
      <c r="H159" s="241"/>
      <c r="I159" s="7"/>
      <c r="J159" s="2"/>
      <c r="K159" s="42" t="s">
        <v>6</v>
      </c>
      <c r="L159" s="6">
        <f>+SUM('[1]6.EXPORTACION VARIETAL'!J314:J325)/10000</f>
        <v>215.19171700000012</v>
      </c>
      <c r="M159" s="6">
        <f>+SUM(C151:C159)+SUM(B160:B162)</f>
        <v>202.10667599999999</v>
      </c>
      <c r="N159" s="6">
        <f t="shared" ref="N159:O159" si="304">+SUM(D151:D159)+SUM(C160:C162)</f>
        <v>189.80310000000003</v>
      </c>
      <c r="O159" s="6">
        <f t="shared" si="304"/>
        <v>207.68270000000001</v>
      </c>
      <c r="P159" s="69">
        <f>+SUM(F151:F159)+SUM(E160:E162)</f>
        <v>249.87510000000003</v>
      </c>
      <c r="Q159" s="69">
        <f>+SUM(G151:G159)+SUM(F160:F162)</f>
        <v>265.3322</v>
      </c>
      <c r="R159" s="69"/>
      <c r="S159" s="80"/>
      <c r="T159" s="7"/>
    </row>
    <row r="160" spans="1:20">
      <c r="A160" s="42" t="s">
        <v>7</v>
      </c>
      <c r="B160" s="172">
        <f>+'[1]6.EXPORTACION VARIETAL'!J326/10000</f>
        <v>19.739675999999999</v>
      </c>
      <c r="C160" s="172">
        <f>+'[1]6.EXPORTACION VARIETAL'!J338/10000</f>
        <v>18.061699999999998</v>
      </c>
      <c r="D160" s="172">
        <f>+'[1]6.EXPORTACION VARIETAL'!J350/10000</f>
        <v>18.940100000000001</v>
      </c>
      <c r="E160" s="172">
        <f>+'[1]6.EXPORTACION VARIETAL'!J362/10000</f>
        <v>21.001799999999999</v>
      </c>
      <c r="F160" s="172">
        <f>+'[1]6.EXPORTACION VARIETAL'!J374/10000</f>
        <v>25.2818</v>
      </c>
      <c r="G160" s="246">
        <f>+'[1]6.EXPORTACION VARIETAL'!J386/10000</f>
        <v>22.192900000000002</v>
      </c>
      <c r="H160" s="241"/>
      <c r="I160" s="7"/>
      <c r="J160" s="2"/>
      <c r="K160" s="42" t="s">
        <v>7</v>
      </c>
      <c r="L160" s="6">
        <f>+SUM('[1]6.EXPORTACION VARIETAL'!J315:J326)/10000</f>
        <v>215.8929170000001</v>
      </c>
      <c r="M160" s="6">
        <f>+SUM(C151:C160)+SUM(B161:B162)</f>
        <v>200.42869999999999</v>
      </c>
      <c r="N160" s="6">
        <f t="shared" ref="N160:O160" si="305">+SUM(D151:D160)+SUM(C161:C162)</f>
        <v>190.6815</v>
      </c>
      <c r="O160" s="6">
        <f t="shared" si="305"/>
        <v>209.74439999999998</v>
      </c>
      <c r="P160" s="69">
        <f>+SUM(F151:F160)+SUM(E161:E162)</f>
        <v>254.1551</v>
      </c>
      <c r="Q160" s="37">
        <f>+SUM(G151:G160)+SUM(F161:F162)</f>
        <v>262.24329999999998</v>
      </c>
      <c r="R160" s="37"/>
      <c r="S160" s="80"/>
      <c r="T160" s="7"/>
    </row>
    <row r="161" spans="1:20">
      <c r="A161" s="42" t="s">
        <v>8</v>
      </c>
      <c r="B161" s="172">
        <f>+'[1]6.EXPORTACION VARIETAL'!J327/10000</f>
        <v>15.668799999999999</v>
      </c>
      <c r="C161" s="172">
        <f>+'[1]6.EXPORTACION VARIETAL'!J339/10000</f>
        <v>15.146000000000001</v>
      </c>
      <c r="D161" s="172">
        <f>+'[1]6.EXPORTACION VARIETAL'!J351/10000</f>
        <v>16.361999999999998</v>
      </c>
      <c r="E161" s="172">
        <f>+'[1]6.EXPORTACION VARIETAL'!J363/10000</f>
        <v>17.386099999999999</v>
      </c>
      <c r="F161" s="172">
        <f>+'[1]6.EXPORTACION VARIETAL'!J375/10000</f>
        <v>21.5717</v>
      </c>
      <c r="G161" s="246">
        <f>+'[1]6.EXPORTACION VARIETAL'!J387/10000</f>
        <v>23.4192</v>
      </c>
      <c r="H161" s="241"/>
      <c r="I161" s="7"/>
      <c r="J161" s="2"/>
      <c r="K161" s="42" t="s">
        <v>8</v>
      </c>
      <c r="L161" s="6">
        <f>+SUM('[1]6.EXPORTACION VARIETAL'!J316:J327)/10000</f>
        <v>215.87466400000017</v>
      </c>
      <c r="M161" s="6">
        <f>+SUM(C151:C161)+SUM(B162)</f>
        <v>199.9059</v>
      </c>
      <c r="N161" s="6">
        <f t="shared" ref="N161:O161" si="306">+SUM(D151:D161)+SUM(C162)</f>
        <v>191.89750000000001</v>
      </c>
      <c r="O161" s="6">
        <f t="shared" si="306"/>
        <v>210.76849999999999</v>
      </c>
      <c r="P161" s="69">
        <f>+SUM(F151:F161)+SUM(E162)</f>
        <v>258.34070000000003</v>
      </c>
      <c r="Q161" s="37">
        <f>+SUM(G151:G161)+SUM(F162)</f>
        <v>264.0908</v>
      </c>
      <c r="R161" s="37"/>
      <c r="S161" s="80"/>
      <c r="T161" s="7"/>
    </row>
    <row r="162" spans="1:20">
      <c r="A162" s="42" t="s">
        <v>9</v>
      </c>
      <c r="B162" s="172">
        <f>+'[1]6.EXPORTACION VARIETAL'!J328/10000</f>
        <v>19.0959</v>
      </c>
      <c r="C162" s="172">
        <f>+'[1]6.EXPORTACION VARIETAL'!J340/10000</f>
        <v>15.114000000000001</v>
      </c>
      <c r="D162" s="172">
        <f>+'[1]6.EXPORTACION VARIETAL'!J352/10000</f>
        <v>17.0502</v>
      </c>
      <c r="E162" s="172">
        <f>+'[1]6.EXPORTACION VARIETAL'!J364/10000</f>
        <v>18.801100000000002</v>
      </c>
      <c r="F162" s="172">
        <f>+'[1]6.EXPORTACION VARIETAL'!J376/10000</f>
        <v>19.935400000000001</v>
      </c>
      <c r="G162" s="246">
        <f>+'[1]6.EXPORTACION VARIETAL'!J388/10000</f>
        <v>23.531600000000001</v>
      </c>
      <c r="H162" s="241"/>
      <c r="I162" s="7"/>
      <c r="J162" s="2"/>
      <c r="K162" s="42" t="s">
        <v>9</v>
      </c>
      <c r="L162" s="6">
        <f>+SUM('[1]6.EXPORTACION VARIETAL'!J317:J328)/10000</f>
        <v>217.750167</v>
      </c>
      <c r="M162" s="6">
        <f>+SUM(C151:C162)</f>
        <v>195.92400000000001</v>
      </c>
      <c r="N162" s="6">
        <f t="shared" ref="N162:O162" si="307">+SUM(D151:D162)</f>
        <v>193.83369999999999</v>
      </c>
      <c r="O162" s="6">
        <f t="shared" si="307"/>
        <v>212.51939999999999</v>
      </c>
      <c r="P162" s="69">
        <f>+SUM(F151:F162)</f>
        <v>259.47500000000002</v>
      </c>
      <c r="Q162" s="37">
        <f>+SUM(G151:G162)</f>
        <v>267.68700000000001</v>
      </c>
      <c r="R162" s="37"/>
      <c r="S162" s="80"/>
      <c r="T162" s="7"/>
    </row>
    <row r="163" spans="1:20" ht="28">
      <c r="A163" s="53" t="s">
        <v>13</v>
      </c>
      <c r="B163" s="173">
        <f>SUM(B151:B162)</f>
        <v>217.750167</v>
      </c>
      <c r="C163" s="173">
        <f t="shared" ref="C163:F163" si="308">SUM(C151:C162)</f>
        <v>195.92400000000001</v>
      </c>
      <c r="D163" s="173">
        <f t="shared" si="308"/>
        <v>193.83369999999999</v>
      </c>
      <c r="E163" s="173">
        <f t="shared" si="308"/>
        <v>212.51939999999999</v>
      </c>
      <c r="F163" s="173">
        <f t="shared" si="308"/>
        <v>259.47500000000002</v>
      </c>
      <c r="G163" s="248">
        <f t="shared" ref="G163" si="309">SUM(G151:G162)</f>
        <v>267.68700000000001</v>
      </c>
      <c r="H163" s="249"/>
      <c r="I163" s="56"/>
      <c r="J163" s="3"/>
      <c r="K163" s="43" t="s">
        <v>14</v>
      </c>
      <c r="L163" s="46">
        <f t="shared" ref="L163" si="310">+AVERAGE(L151:L162)</f>
        <v>216.08801050000011</v>
      </c>
      <c r="M163" s="46">
        <f>+AVERAGE(M151:M162)</f>
        <v>206.11812408333333</v>
      </c>
      <c r="N163" s="46">
        <f t="shared" ref="N163:R163" si="311">+AVERAGE(N151:N162)</f>
        <v>191.70160833333333</v>
      </c>
      <c r="O163" s="46">
        <f t="shared" si="311"/>
        <v>205.35394166666666</v>
      </c>
      <c r="P163" s="70">
        <f t="shared" si="311"/>
        <v>236.16227500000005</v>
      </c>
      <c r="Q163" s="47">
        <f t="shared" si="311"/>
        <v>265.78494999999998</v>
      </c>
      <c r="R163" s="47">
        <f t="shared" si="311"/>
        <v>261.25479999999999</v>
      </c>
      <c r="S163" s="81">
        <f>+R163/Q163-1</f>
        <v>-1.7044418805504225E-2</v>
      </c>
      <c r="T163" s="77">
        <f>+POWER(R163/M163,0.2)-1</f>
        <v>4.8551146487795682E-2</v>
      </c>
    </row>
    <row r="164" spans="1:20" ht="29" thickBot="1">
      <c r="A164" s="124" t="s">
        <v>12</v>
      </c>
      <c r="B164" s="125"/>
      <c r="C164" s="125">
        <f>+C163/B163-1</f>
        <v>-0.10023490360859288</v>
      </c>
      <c r="D164" s="125">
        <f t="shared" ref="D164:G164" si="312">+D163/C163-1</f>
        <v>-1.0668932851513935E-2</v>
      </c>
      <c r="E164" s="125">
        <f t="shared" si="312"/>
        <v>9.6400677487970432E-2</v>
      </c>
      <c r="F164" s="125">
        <f t="shared" si="312"/>
        <v>0.22094735821764999</v>
      </c>
      <c r="G164" s="219">
        <f t="shared" si="312"/>
        <v>3.1648521052124456E-2</v>
      </c>
      <c r="H164" s="126"/>
      <c r="I164" s="127"/>
      <c r="J164" s="3"/>
      <c r="K164" s="128" t="s">
        <v>12</v>
      </c>
      <c r="L164" s="129"/>
      <c r="M164" s="129">
        <f>+M163/L163-1</f>
        <v>-4.6138082319318596E-2</v>
      </c>
      <c r="N164" s="129">
        <f t="shared" ref="N164:R164" si="313">+N163/M163-1</f>
        <v>-6.9942979609941669E-2</v>
      </c>
      <c r="O164" s="129">
        <f t="shared" si="313"/>
        <v>7.1216582124832728E-2</v>
      </c>
      <c r="P164" s="130">
        <f t="shared" si="313"/>
        <v>0.15002552706459316</v>
      </c>
      <c r="Q164" s="131">
        <f t="shared" si="313"/>
        <v>0.12543356046176268</v>
      </c>
      <c r="R164" s="131">
        <f t="shared" si="313"/>
        <v>-1.7044418805504225E-2</v>
      </c>
      <c r="S164" s="131"/>
      <c r="T164" s="132"/>
    </row>
    <row r="165" spans="1:20" ht="15" thickBot="1"/>
    <row r="166" spans="1:20" ht="15" thickBot="1">
      <c r="A166" s="285" t="s">
        <v>65</v>
      </c>
      <c r="B166" s="286"/>
      <c r="C166" s="286"/>
      <c r="D166" s="286"/>
      <c r="E166" s="286"/>
      <c r="F166" s="286"/>
      <c r="G166" s="286"/>
      <c r="H166" s="286"/>
      <c r="I166" s="287"/>
      <c r="J166" s="2"/>
      <c r="K166" s="285" t="s">
        <v>66</v>
      </c>
      <c r="L166" s="286"/>
      <c r="M166" s="286"/>
      <c r="N166" s="286"/>
      <c r="O166" s="286"/>
      <c r="P166" s="286"/>
      <c r="Q166" s="286"/>
      <c r="R166" s="286"/>
      <c r="S166" s="286"/>
      <c r="T166" s="287"/>
    </row>
    <row r="167" spans="1:20" ht="42">
      <c r="A167" s="90"/>
      <c r="B167" s="106">
        <v>2016</v>
      </c>
      <c r="C167" s="86">
        <f>+B167+1</f>
        <v>2017</v>
      </c>
      <c r="D167" s="86">
        <f t="shared" ref="D167" si="314">+C167+1</f>
        <v>2018</v>
      </c>
      <c r="E167" s="86">
        <f t="shared" ref="E167" si="315">+D167+1</f>
        <v>2019</v>
      </c>
      <c r="F167" s="86">
        <f t="shared" ref="F167" si="316">+E167+1</f>
        <v>2020</v>
      </c>
      <c r="G167" s="107">
        <f t="shared" ref="G167" si="317">+F167+1</f>
        <v>2021</v>
      </c>
      <c r="H167" s="106">
        <v>2022</v>
      </c>
      <c r="I167" s="92" t="s">
        <v>16</v>
      </c>
      <c r="J167" s="2"/>
      <c r="K167" s="90"/>
      <c r="L167" s="106">
        <v>2016</v>
      </c>
      <c r="M167" s="86">
        <f>+L167+1</f>
        <v>2017</v>
      </c>
      <c r="N167" s="86">
        <f t="shared" ref="N167" si="318">+M167+1</f>
        <v>2018</v>
      </c>
      <c r="O167" s="86">
        <f t="shared" ref="O167" si="319">+N167+1</f>
        <v>2019</v>
      </c>
      <c r="P167" s="86">
        <f t="shared" ref="P167" si="320">+O167+1</f>
        <v>2020</v>
      </c>
      <c r="Q167" s="107">
        <f t="shared" ref="Q167" si="321">+P167+1</f>
        <v>2021</v>
      </c>
      <c r="R167" s="91">
        <v>2022</v>
      </c>
      <c r="S167" s="120" t="s">
        <v>16</v>
      </c>
      <c r="T167" s="116" t="s">
        <v>21</v>
      </c>
    </row>
    <row r="168" spans="1:20">
      <c r="A168" s="93" t="s">
        <v>10</v>
      </c>
      <c r="B168" s="250">
        <f>+'[1]6.EXPORTACION VARIETAL'!M317/1000</f>
        <v>31.76634</v>
      </c>
      <c r="C168" s="172">
        <f>+'[1]6.EXPORTACION VARIETAL'!M329/1000</f>
        <v>35.607999999999997</v>
      </c>
      <c r="D168" s="172">
        <f>+'[1]6.EXPORTACION VARIETAL'!M341/1000</f>
        <v>33.317</v>
      </c>
      <c r="E168" s="172">
        <f>+'[1]6.EXPORTACION VARIETAL'!M353/1000</f>
        <v>35.906999999999996</v>
      </c>
      <c r="F168" s="172">
        <f>+'[1]6.EXPORTACION VARIETAL'!M365/1000</f>
        <v>35.027999999999999</v>
      </c>
      <c r="G168" s="251">
        <f>+'[1]6.EXPORTACION VARIETAL'!M377/1000</f>
        <v>37.104999999999997</v>
      </c>
      <c r="H168" s="250">
        <f>+'[1]6.EXPORTACION VARIETAL'!M389/1000</f>
        <v>30.318000000000001</v>
      </c>
      <c r="I168" s="95">
        <f>+H168/G168-1</f>
        <v>-0.1829133539954183</v>
      </c>
      <c r="J168" s="2"/>
      <c r="K168" s="93" t="s">
        <v>10</v>
      </c>
      <c r="L168" s="108">
        <f>+SUM('[1]6.EXPORTACION VARIETAL'!M306:M317)/1000</f>
        <v>454.83640000000003</v>
      </c>
      <c r="M168" s="6">
        <f>+SUM(C168)+SUM(B169:B179)</f>
        <v>486.27804000000003</v>
      </c>
      <c r="N168" s="6">
        <f t="shared" ref="N168:O168" si="322">+SUM(D168)+SUM(C169:C179)</f>
        <v>475.75100000000003</v>
      </c>
      <c r="O168" s="6">
        <f t="shared" si="322"/>
        <v>486.10700000000003</v>
      </c>
      <c r="P168" s="6">
        <f t="shared" ref="P168" si="323">+SUM(F168)+SUM(E169:E179)</f>
        <v>475.99500000000006</v>
      </c>
      <c r="Q168" s="109">
        <f t="shared" ref="Q168" si="324">+SUM(G168)+SUM(F169:F179)</f>
        <v>462.42500000000001</v>
      </c>
      <c r="R168" s="94">
        <f t="shared" ref="R168" si="325">+SUM(H168)+SUM(G169:G179)</f>
        <v>528.22199999999998</v>
      </c>
      <c r="S168" s="121">
        <f>+R168/Q168-1</f>
        <v>0.14228685732821522</v>
      </c>
      <c r="T168" s="117">
        <f>+POWER(R168/M168,0.2)-1</f>
        <v>1.668488164325721E-2</v>
      </c>
    </row>
    <row r="169" spans="1:20">
      <c r="A169" s="93" t="s">
        <v>11</v>
      </c>
      <c r="B169" s="250">
        <f>+'[1]6.EXPORTACION VARIETAL'!M318/1000</f>
        <v>35.036480000000005</v>
      </c>
      <c r="C169" s="172">
        <f>+'[1]6.EXPORTACION VARIETAL'!M330/1000</f>
        <v>27.672999999999998</v>
      </c>
      <c r="D169" s="172">
        <f>+'[1]6.EXPORTACION VARIETAL'!M342/1000</f>
        <v>34.398000000000003</v>
      </c>
      <c r="E169" s="172">
        <f>+'[1]6.EXPORTACION VARIETAL'!M354/1000</f>
        <v>36.557000000000002</v>
      </c>
      <c r="F169" s="172">
        <f>+'[1]6.EXPORTACION VARIETAL'!M366/1000</f>
        <v>32.540999999999997</v>
      </c>
      <c r="G169" s="251">
        <f>+'[1]6.EXPORTACION VARIETAL'!M378/1000</f>
        <v>39.341999999999999</v>
      </c>
      <c r="H169" s="250">
        <f>+'[1]6.EXPORTACION VARIETAL'!M390/1000</f>
        <v>41.837199999999996</v>
      </c>
      <c r="I169" s="95">
        <f>+H169/G169-1</f>
        <v>6.3423313507193324E-2</v>
      </c>
      <c r="J169" s="2"/>
      <c r="K169" s="93" t="s">
        <v>11</v>
      </c>
      <c r="L169" s="108">
        <f>+SUM('[1]6.EXPORTACION VARIETAL'!M307:M318)/1000</f>
        <v>457.24288000000001</v>
      </c>
      <c r="M169" s="6">
        <f>+SUM(C168:C169)+SUM(B170:B179)</f>
        <v>478.91455999999999</v>
      </c>
      <c r="N169" s="6">
        <f t="shared" ref="N169:O169" si="326">+SUM(D168:D169)+SUM(C170:C179)</f>
        <v>482.476</v>
      </c>
      <c r="O169" s="6">
        <f t="shared" si="326"/>
        <v>488.26600000000002</v>
      </c>
      <c r="P169" s="6">
        <f t="shared" ref="P169" si="327">+SUM(F168:F169)+SUM(E170:E179)</f>
        <v>471.97900000000004</v>
      </c>
      <c r="Q169" s="109">
        <f t="shared" ref="Q169" si="328">+SUM(G168:G169)+SUM(F170:F179)</f>
        <v>469.22599999999994</v>
      </c>
      <c r="R169" s="94">
        <f t="shared" ref="R169" si="329">+SUM(H168:H169)+SUM(G170:G179)</f>
        <v>530.71720000000005</v>
      </c>
      <c r="S169" s="121">
        <f t="shared" ref="S169:S173" si="330">+R169/Q169-1</f>
        <v>0.13104815163695127</v>
      </c>
      <c r="T169" s="117">
        <f t="shared" ref="T169:T173" si="331">+POWER(R169/M169,0.2)-1</f>
        <v>2.075384483607623E-2</v>
      </c>
    </row>
    <row r="170" spans="1:20">
      <c r="A170" s="93" t="s">
        <v>0</v>
      </c>
      <c r="B170" s="250">
        <f>+'[1]6.EXPORTACION VARIETAL'!M319/1000</f>
        <v>41.177190000000003</v>
      </c>
      <c r="C170" s="172">
        <f>+'[1]6.EXPORTACION VARIETAL'!M331/1000</f>
        <v>40.536000000000001</v>
      </c>
      <c r="D170" s="172">
        <f>+'[1]6.EXPORTACION VARIETAL'!M343/1000</f>
        <v>41.216999999999999</v>
      </c>
      <c r="E170" s="172">
        <f>+'[1]6.EXPORTACION VARIETAL'!M355/1000</f>
        <v>37.281999999999996</v>
      </c>
      <c r="F170" s="172">
        <f>+'[1]6.EXPORTACION VARIETAL'!M367/1000</f>
        <v>34.826999999999998</v>
      </c>
      <c r="G170" s="251">
        <f>+'[1]6.EXPORTACION VARIETAL'!M379/1000</f>
        <v>44.573</v>
      </c>
      <c r="H170" s="250">
        <f>+'[1]6.EXPORTACION VARIETAL'!M391/1000</f>
        <v>45.735199999999999</v>
      </c>
      <c r="I170" s="95">
        <f>+H170/G170-1</f>
        <v>2.607408072151296E-2</v>
      </c>
      <c r="J170" s="2"/>
      <c r="K170" s="93" t="s">
        <v>0</v>
      </c>
      <c r="L170" s="108">
        <f>+SUM('[1]6.EXPORTACION VARIETAL'!M308:M319)/1000</f>
        <v>455.79307000000006</v>
      </c>
      <c r="M170" s="6">
        <f>+SUM(C168:C170)+SUM(B171:B179)</f>
        <v>478.27336999999994</v>
      </c>
      <c r="N170" s="6">
        <f t="shared" ref="N170:O170" si="332">+SUM(D168:D170)+SUM(C171:C179)</f>
        <v>483.15700000000004</v>
      </c>
      <c r="O170" s="6">
        <f t="shared" si="332"/>
        <v>484.33100000000002</v>
      </c>
      <c r="P170" s="6">
        <f t="shared" ref="P170" si="333">+SUM(F168:F170)+SUM(E171:E179)</f>
        <v>469.524</v>
      </c>
      <c r="Q170" s="109">
        <f t="shared" ref="Q170" si="334">+SUM(G168:G170)+SUM(F171:F179)</f>
        <v>478.97199999999998</v>
      </c>
      <c r="R170" s="94">
        <f t="shared" ref="R170" si="335">+SUM(H168:H170)+SUM(G171:G179)</f>
        <v>531.87940000000003</v>
      </c>
      <c r="S170" s="121">
        <f t="shared" si="330"/>
        <v>0.1104603191835849</v>
      </c>
      <c r="T170" s="117">
        <f t="shared" si="331"/>
        <v>2.1474181454860908E-2</v>
      </c>
    </row>
    <row r="171" spans="1:20">
      <c r="A171" s="93" t="s">
        <v>1</v>
      </c>
      <c r="B171" s="250">
        <f>+'[1]6.EXPORTACION VARIETAL'!M320/1000</f>
        <v>41.151510000000002</v>
      </c>
      <c r="C171" s="172">
        <f>+'[1]6.EXPORTACION VARIETAL'!M332/1000</f>
        <v>37.478999999999999</v>
      </c>
      <c r="D171" s="172">
        <f>+'[1]6.EXPORTACION VARIETAL'!M344/1000</f>
        <v>37.515000000000001</v>
      </c>
      <c r="E171" s="172">
        <f>+'[1]6.EXPORTACION VARIETAL'!M356/1000</f>
        <v>41.667999999999999</v>
      </c>
      <c r="F171" s="172">
        <f>+'[1]6.EXPORTACION VARIETAL'!M368/1000</f>
        <v>38.031999999999996</v>
      </c>
      <c r="G171" s="251">
        <f>+'[1]6.EXPORTACION VARIETAL'!M380/1000</f>
        <v>42.706000000000003</v>
      </c>
      <c r="H171" s="250">
        <f>+'[1]6.EXPORTACION VARIETAL'!M392/1000</f>
        <v>42.369399999999999</v>
      </c>
      <c r="I171" s="95">
        <f t="shared" ref="I171:I173" si="336">+H171/G171-1</f>
        <v>-7.8817964688803199E-3</v>
      </c>
      <c r="J171" s="2"/>
      <c r="K171" s="93" t="s">
        <v>1</v>
      </c>
      <c r="L171" s="108">
        <f>+SUM('[1]6.EXPORTACION VARIETAL'!M309:M320)/1000</f>
        <v>455.0785800000001</v>
      </c>
      <c r="M171" s="6">
        <f>+SUM(C168:C171)+SUM(B172:B179)</f>
        <v>474.60085999999995</v>
      </c>
      <c r="N171" s="6">
        <f t="shared" ref="N171:O171" si="337">+SUM(D168:D171)+SUM(C172:C179)</f>
        <v>483.19299999999998</v>
      </c>
      <c r="O171" s="6">
        <f t="shared" si="337"/>
        <v>488.48400000000004</v>
      </c>
      <c r="P171" s="6">
        <f>+SUM(F168:F171)+SUM(E172:E179)</f>
        <v>465.88799999999998</v>
      </c>
      <c r="Q171" s="109">
        <f>+SUM(G168:G171)+SUM(F172:F179)</f>
        <v>483.64600000000002</v>
      </c>
      <c r="R171" s="94">
        <f>+SUM(H168:H171)+SUM(G172:G179)</f>
        <v>531.54279999999994</v>
      </c>
      <c r="S171" s="121">
        <f t="shared" si="330"/>
        <v>9.9032763632904919E-2</v>
      </c>
      <c r="T171" s="117">
        <f t="shared" si="331"/>
        <v>2.2920644968271287E-2</v>
      </c>
    </row>
    <row r="172" spans="1:20">
      <c r="A172" s="93" t="s">
        <v>2</v>
      </c>
      <c r="B172" s="250">
        <f>+'[1]6.EXPORTACION VARIETAL'!M321/1000</f>
        <v>41.273440000000001</v>
      </c>
      <c r="C172" s="172">
        <f>+'[1]6.EXPORTACION VARIETAL'!M333/1000</f>
        <v>40.829000000000001</v>
      </c>
      <c r="D172" s="172">
        <f>+'[1]6.EXPORTACION VARIETAL'!M345/1000</f>
        <v>44.27</v>
      </c>
      <c r="E172" s="172">
        <f>+'[1]6.EXPORTACION VARIETAL'!M357/1000</f>
        <v>44.505000000000003</v>
      </c>
      <c r="F172" s="172">
        <f>+'[1]6.EXPORTACION VARIETAL'!M369/1000</f>
        <v>36.405000000000001</v>
      </c>
      <c r="G172" s="251">
        <f>+'[1]6.EXPORTACION VARIETAL'!M381/1000</f>
        <v>45.198999999999998</v>
      </c>
      <c r="H172" s="250">
        <f>+'[1]6.EXPORTACION VARIETAL'!M393/1000</f>
        <v>44.892199999999995</v>
      </c>
      <c r="I172" s="95">
        <f t="shared" si="336"/>
        <v>-6.7877607911680515E-3</v>
      </c>
      <c r="J172" s="2"/>
      <c r="K172" s="93" t="s">
        <v>2</v>
      </c>
      <c r="L172" s="108">
        <f>+SUM('[1]6.EXPORTACION VARIETAL'!M310:M321)/1000</f>
        <v>460.1773037018001</v>
      </c>
      <c r="M172" s="6">
        <f>+SUM(C168:C172)+SUM(B173:B179)</f>
        <v>474.15642000000003</v>
      </c>
      <c r="N172" s="6">
        <f t="shared" ref="N172:O172" si="338">+SUM(D168:D172)+SUM(C173:C179)</f>
        <v>486.63400000000001</v>
      </c>
      <c r="O172" s="6">
        <f t="shared" si="338"/>
        <v>488.71899999999999</v>
      </c>
      <c r="P172" s="6">
        <f>+SUM(F168:F172)+SUM(E173:E179)</f>
        <v>457.78800000000001</v>
      </c>
      <c r="Q172" s="109">
        <f>+SUM(G168:G172)+SUM(F173:F179)</f>
        <v>492.44</v>
      </c>
      <c r="R172" s="94">
        <f>+SUM(H168:H172)+SUM(G173:G179)</f>
        <v>531.23599999999999</v>
      </c>
      <c r="S172" s="121">
        <f t="shared" si="330"/>
        <v>7.8783202014458542E-2</v>
      </c>
      <c r="T172" s="117">
        <f t="shared" si="331"/>
        <v>2.2994202643858319E-2</v>
      </c>
    </row>
    <row r="173" spans="1:20">
      <c r="A173" s="93" t="s">
        <v>3</v>
      </c>
      <c r="B173" s="250">
        <f>+'[1]6.EXPORTACION VARIETAL'!M322/1000</f>
        <v>35.265329999999999</v>
      </c>
      <c r="C173" s="172">
        <f>+'[1]6.EXPORTACION VARIETAL'!M334/1000</f>
        <v>39.774999999999999</v>
      </c>
      <c r="D173" s="172">
        <f>+'[1]6.EXPORTACION VARIETAL'!M346/1000</f>
        <v>37.667000000000002</v>
      </c>
      <c r="E173" s="172">
        <f>+'[1]6.EXPORTACION VARIETAL'!M358/1000</f>
        <v>36.835000000000001</v>
      </c>
      <c r="F173" s="172">
        <f>+'[1]6.EXPORTACION VARIETAL'!M370/1000</f>
        <v>34.65</v>
      </c>
      <c r="G173" s="251">
        <f>+'[1]6.EXPORTACION VARIETAL'!M382/1000</f>
        <v>48.351999999999997</v>
      </c>
      <c r="H173" s="250">
        <f>+'[1]6.EXPORTACION VARIETAL'!M394/1000</f>
        <v>48.111969999999999</v>
      </c>
      <c r="I173" s="95">
        <f t="shared" si="336"/>
        <v>-4.9642207147583273E-3</v>
      </c>
      <c r="J173" s="2"/>
      <c r="K173" s="93" t="s">
        <v>3</v>
      </c>
      <c r="L173" s="108">
        <f>+SUM('[1]6.EXPORTACION VARIETAL'!M311:M322)/1000</f>
        <v>452.65791370180011</v>
      </c>
      <c r="M173" s="6">
        <f>+SUM(C168:C173)+SUM(B174:B179)</f>
        <v>478.66609000000005</v>
      </c>
      <c r="N173" s="6">
        <f t="shared" ref="N173:O173" si="339">+SUM(D168:D173)+SUM(C174:C179)</f>
        <v>484.52600000000001</v>
      </c>
      <c r="O173" s="6">
        <f t="shared" si="339"/>
        <v>487.887</v>
      </c>
      <c r="P173" s="6">
        <f>+SUM(F168:F173)+SUM(E174:E179)</f>
        <v>455.60300000000001</v>
      </c>
      <c r="Q173" s="109">
        <f>+SUM(G168:G173)+SUM(F174:F179)</f>
        <v>506.142</v>
      </c>
      <c r="R173" s="94">
        <f>+SUM(H168:H173)+SUM(G174:G179)</f>
        <v>530.99596999999994</v>
      </c>
      <c r="S173" s="121">
        <f t="shared" si="330"/>
        <v>4.9104737405708088E-2</v>
      </c>
      <c r="T173" s="117">
        <f t="shared" si="331"/>
        <v>2.0967018075762844E-2</v>
      </c>
    </row>
    <row r="174" spans="1:20">
      <c r="A174" s="93" t="s">
        <v>4</v>
      </c>
      <c r="B174" s="250">
        <f>+'[1]6.EXPORTACION VARIETAL'!M323/1000</f>
        <v>34.49709</v>
      </c>
      <c r="C174" s="172">
        <f>+'[1]6.EXPORTACION VARIETAL'!M335/1000</f>
        <v>39.003</v>
      </c>
      <c r="D174" s="172">
        <f>+'[1]6.EXPORTACION VARIETAL'!M347/1000</f>
        <v>45.250999999999998</v>
      </c>
      <c r="E174" s="172">
        <f>+'[1]6.EXPORTACION VARIETAL'!M359/1000</f>
        <v>38.72</v>
      </c>
      <c r="F174" s="172">
        <f>+'[1]6.EXPORTACION VARIETAL'!M371/1000</f>
        <v>43.680999999999997</v>
      </c>
      <c r="G174" s="251">
        <f>+'[1]6.EXPORTACION VARIETAL'!M383/1000</f>
        <v>47.91</v>
      </c>
      <c r="H174" s="250"/>
      <c r="I174" s="95"/>
      <c r="J174" s="2"/>
      <c r="K174" s="93" t="s">
        <v>4</v>
      </c>
      <c r="L174" s="108">
        <f>+SUM('[1]6.EXPORTACION VARIETAL'!M312:M323)/1000</f>
        <v>450.38319370180005</v>
      </c>
      <c r="M174" s="6">
        <f>+SUM(C168:C174)+SUM(B175:B179)</f>
        <v>483.17200000000003</v>
      </c>
      <c r="N174" s="6">
        <f t="shared" ref="N174:O174" si="340">+SUM(D168:D174)+SUM(C175:C179)</f>
        <v>490.774</v>
      </c>
      <c r="O174" s="6">
        <f t="shared" si="340"/>
        <v>481.35599999999999</v>
      </c>
      <c r="P174" s="6">
        <f>+SUM(F168:F174)+SUM(E175:E179)</f>
        <v>460.56399999999996</v>
      </c>
      <c r="Q174" s="109">
        <f>+SUM(G168:G174)+SUM(F175:F179)</f>
        <v>510.37099999999998</v>
      </c>
      <c r="R174" s="94"/>
      <c r="S174" s="121"/>
      <c r="T174" s="117"/>
    </row>
    <row r="175" spans="1:20">
      <c r="A175" s="93" t="s">
        <v>5</v>
      </c>
      <c r="B175" s="250">
        <f>+'[1]6.EXPORTACION VARIETAL'!M324/1000</f>
        <v>51.464649999999999</v>
      </c>
      <c r="C175" s="172">
        <f>+'[1]6.EXPORTACION VARIETAL'!M336/1000</f>
        <v>50.506999999999998</v>
      </c>
      <c r="D175" s="172">
        <f>+'[1]6.EXPORTACION VARIETAL'!M348/1000</f>
        <v>48.389000000000003</v>
      </c>
      <c r="E175" s="172">
        <f>+'[1]6.EXPORTACION VARIETAL'!M360/1000</f>
        <v>48.151000000000003</v>
      </c>
      <c r="F175" s="172">
        <f>+'[1]6.EXPORTACION VARIETAL'!M372/1000</f>
        <v>40.036000000000001</v>
      </c>
      <c r="G175" s="251">
        <f>+'[1]6.EXPORTACION VARIETAL'!M384/1000</f>
        <v>44.975000000000001</v>
      </c>
      <c r="H175" s="250"/>
      <c r="I175" s="95"/>
      <c r="J175" s="2"/>
      <c r="K175" s="93" t="s">
        <v>5</v>
      </c>
      <c r="L175" s="108">
        <f>+SUM('[1]6.EXPORTACION VARIETAL'!M313:M324)/1000</f>
        <v>466.34893370180009</v>
      </c>
      <c r="M175" s="6">
        <f>+SUM(C168:C175)+SUM(B176:B179)</f>
        <v>482.21435000000002</v>
      </c>
      <c r="N175" s="6">
        <f t="shared" ref="N175:O175" si="341">+SUM(D168:D175)+SUM(C176:C179)</f>
        <v>488.65599999999995</v>
      </c>
      <c r="O175" s="6">
        <f t="shared" si="341"/>
        <v>481.11799999999999</v>
      </c>
      <c r="P175" s="6">
        <f>+SUM(F168:F175)+SUM(E176:E179)</f>
        <v>452.44899999999996</v>
      </c>
      <c r="Q175" s="109">
        <f>+SUM(G168:G175)+SUM(F176:F179)</f>
        <v>515.31000000000006</v>
      </c>
      <c r="R175" s="109"/>
      <c r="S175" s="121"/>
      <c r="T175" s="117"/>
    </row>
    <row r="176" spans="1:20">
      <c r="A176" s="93" t="s">
        <v>6</v>
      </c>
      <c r="B176" s="250">
        <f>+'[1]6.EXPORTACION VARIETAL'!M325/1000</f>
        <v>44.083069999999999</v>
      </c>
      <c r="C176" s="172">
        <f>+'[1]6.EXPORTACION VARIETAL'!M337/1000</f>
        <v>40.210999999999999</v>
      </c>
      <c r="D176" s="172">
        <f>+'[1]6.EXPORTACION VARIETAL'!M349/1000</f>
        <v>35.994</v>
      </c>
      <c r="E176" s="172">
        <f>+'[1]6.EXPORTACION VARIETAL'!M361/1000</f>
        <v>36.247</v>
      </c>
      <c r="F176" s="172">
        <f>+'[1]6.EXPORTACION VARIETAL'!M373/1000</f>
        <v>41.091999999999999</v>
      </c>
      <c r="G176" s="251">
        <f>+'[1]6.EXPORTACION VARIETAL'!M385/1000</f>
        <v>49.627000000000002</v>
      </c>
      <c r="H176" s="250"/>
      <c r="I176" s="95"/>
      <c r="J176" s="2"/>
      <c r="K176" s="93" t="s">
        <v>6</v>
      </c>
      <c r="L176" s="108">
        <f>+SUM('[1]6.EXPORTACION VARIETAL'!M314:M325)/1000</f>
        <v>467.68778370180013</v>
      </c>
      <c r="M176" s="6">
        <f>+SUM(C168:C176)+SUM(B177:B179)</f>
        <v>478.34228000000007</v>
      </c>
      <c r="N176" s="6">
        <f t="shared" ref="N176:O176" si="342">+SUM(D168:D176)+SUM(C177:C179)</f>
        <v>484.43900000000002</v>
      </c>
      <c r="O176" s="6">
        <f t="shared" si="342"/>
        <v>481.37099999999998</v>
      </c>
      <c r="P176" s="6">
        <f>+SUM(F168:F176)+SUM(E177:E179)</f>
        <v>457.29399999999998</v>
      </c>
      <c r="Q176" s="109">
        <f>+SUM(G168:G176)+SUM(F177:F179)</f>
        <v>523.84500000000003</v>
      </c>
      <c r="R176" s="109"/>
      <c r="S176" s="121"/>
      <c r="T176" s="117"/>
    </row>
    <row r="177" spans="1:20">
      <c r="A177" s="93" t="s">
        <v>7</v>
      </c>
      <c r="B177" s="250">
        <f>+'[1]6.EXPORTACION VARIETAL'!M326/1000</f>
        <v>44.501280000000001</v>
      </c>
      <c r="C177" s="172">
        <f>+'[1]6.EXPORTACION VARIETAL'!M338/1000</f>
        <v>47.530999999999999</v>
      </c>
      <c r="D177" s="172">
        <f>+'[1]6.EXPORTACION VARIETAL'!M350/1000</f>
        <v>45.402999999999999</v>
      </c>
      <c r="E177" s="172">
        <f>+'[1]6.EXPORTACION VARIETAL'!M362/1000</f>
        <v>45.454999999999998</v>
      </c>
      <c r="F177" s="172">
        <f>+'[1]6.EXPORTACION VARIETAL'!M374/1000</f>
        <v>46.000999999999998</v>
      </c>
      <c r="G177" s="251">
        <f>+'[1]6.EXPORTACION VARIETAL'!M386/1000</f>
        <v>45.805999999999997</v>
      </c>
      <c r="H177" s="250"/>
      <c r="I177" s="95"/>
      <c r="J177" s="2"/>
      <c r="K177" s="93" t="s">
        <v>7</v>
      </c>
      <c r="L177" s="108">
        <f>+SUM('[1]6.EXPORTACION VARIETAL'!M315:M326)/1000</f>
        <v>470.24577370180003</v>
      </c>
      <c r="M177" s="6">
        <f>+SUM(C168:C177)+SUM(B178:B179)</f>
        <v>481.37200000000007</v>
      </c>
      <c r="N177" s="6">
        <f t="shared" ref="N177:O177" si="343">+SUM(D168:D177)+SUM(C178:C179)</f>
        <v>482.31100000000004</v>
      </c>
      <c r="O177" s="6">
        <f t="shared" si="343"/>
        <v>481.423</v>
      </c>
      <c r="P177" s="6">
        <f>+SUM(F168:F177)+SUM(E178:E179)</f>
        <v>457.83999999999992</v>
      </c>
      <c r="Q177" s="109">
        <f>+SUM(G168:G177)+SUM(F178:F179)</f>
        <v>523.65000000000009</v>
      </c>
      <c r="R177" s="94"/>
      <c r="S177" s="121"/>
      <c r="T177" s="117"/>
    </row>
    <row r="178" spans="1:20">
      <c r="A178" s="93" t="s">
        <v>8</v>
      </c>
      <c r="B178" s="250">
        <f>+'[1]6.EXPORTACION VARIETAL'!M327/1000</f>
        <v>39.270000000000003</v>
      </c>
      <c r="C178" s="172">
        <f>+'[1]6.EXPORTACION VARIETAL'!M339/1000</f>
        <v>39.183</v>
      </c>
      <c r="D178" s="172">
        <f>+'[1]6.EXPORTACION VARIETAL'!M351/1000</f>
        <v>41.445</v>
      </c>
      <c r="E178" s="172">
        <f>+'[1]6.EXPORTACION VARIETAL'!M363/1000</f>
        <v>39.405000000000001</v>
      </c>
      <c r="F178" s="172">
        <f>+'[1]6.EXPORTACION VARIETAL'!M375/1000</f>
        <v>40.552999999999997</v>
      </c>
      <c r="G178" s="251">
        <f>+'[1]6.EXPORTACION VARIETAL'!M387/1000</f>
        <v>48.524000000000001</v>
      </c>
      <c r="H178" s="250"/>
      <c r="I178" s="95"/>
      <c r="J178" s="2"/>
      <c r="K178" s="93" t="s">
        <v>8</v>
      </c>
      <c r="L178" s="108">
        <f>+SUM('[1]6.EXPORTACION VARIETAL'!M316:M327)/1000</f>
        <v>475.87917370180008</v>
      </c>
      <c r="M178" s="6">
        <f>+SUM(C168:C178)+SUM(B179)</f>
        <v>481.28500000000003</v>
      </c>
      <c r="N178" s="6">
        <f t="shared" ref="N178:O178" si="344">+SUM(D168:D178)+SUM(C179)</f>
        <v>484.57300000000004</v>
      </c>
      <c r="O178" s="6">
        <f t="shared" si="344"/>
        <v>479.38299999999998</v>
      </c>
      <c r="P178" s="6">
        <f>+SUM(F168:F178)+SUM(E179)</f>
        <v>458.98799999999994</v>
      </c>
      <c r="Q178" s="109">
        <f>+SUM(G168:G178)+SUM(F179)</f>
        <v>531.62099999999998</v>
      </c>
      <c r="R178" s="94"/>
      <c r="S178" s="121"/>
      <c r="T178" s="117"/>
    </row>
    <row r="179" spans="1:20">
      <c r="A179" s="93" t="s">
        <v>9</v>
      </c>
      <c r="B179" s="250">
        <f>+'[1]6.EXPORTACION VARIETAL'!M328/1000</f>
        <v>42.95</v>
      </c>
      <c r="C179" s="172">
        <f>+'[1]6.EXPORTACION VARIETAL'!M340/1000</f>
        <v>39.707000000000001</v>
      </c>
      <c r="D179" s="172">
        <f>+'[1]6.EXPORTACION VARIETAL'!M352/1000</f>
        <v>38.651000000000003</v>
      </c>
      <c r="E179" s="172">
        <f>+'[1]6.EXPORTACION VARIETAL'!M364/1000</f>
        <v>36.142000000000003</v>
      </c>
      <c r="F179" s="172">
        <f>+'[1]6.EXPORTACION VARIETAL'!M376/1000</f>
        <v>37.502000000000002</v>
      </c>
      <c r="G179" s="251">
        <f>+'[1]6.EXPORTACION VARIETAL'!M388/1000</f>
        <v>40.89</v>
      </c>
      <c r="H179" s="250"/>
      <c r="I179" s="95"/>
      <c r="J179" s="2"/>
      <c r="K179" s="93" t="s">
        <v>9</v>
      </c>
      <c r="L179" s="108">
        <f>+SUM('[1]6.EXPORTACION VARIETAL'!M317:M328)/1000</f>
        <v>482.43637999999999</v>
      </c>
      <c r="M179" s="6">
        <f>+SUM(C168:C179)</f>
        <v>478.04200000000003</v>
      </c>
      <c r="N179" s="6">
        <f t="shared" ref="N179:O179" si="345">+SUM(D168:D179)</f>
        <v>483.51700000000005</v>
      </c>
      <c r="O179" s="6">
        <f t="shared" si="345"/>
        <v>476.87399999999997</v>
      </c>
      <c r="P179" s="6">
        <f>+SUM(F168:F179)</f>
        <v>460.34799999999996</v>
      </c>
      <c r="Q179" s="109">
        <f>+SUM(G168:G179)</f>
        <v>535.00900000000001</v>
      </c>
      <c r="R179" s="94"/>
      <c r="S179" s="121"/>
      <c r="T179" s="117"/>
    </row>
    <row r="180" spans="1:20" ht="28">
      <c r="A180" s="96" t="s">
        <v>13</v>
      </c>
      <c r="B180" s="252">
        <f>SUM(B168:B179)</f>
        <v>482.43637999999999</v>
      </c>
      <c r="C180" s="253">
        <f t="shared" ref="C180:F180" si="346">SUM(C168:C179)</f>
        <v>478.04200000000003</v>
      </c>
      <c r="D180" s="253">
        <f t="shared" si="346"/>
        <v>483.51700000000005</v>
      </c>
      <c r="E180" s="253">
        <f t="shared" si="346"/>
        <v>476.87399999999997</v>
      </c>
      <c r="F180" s="253">
        <f t="shared" si="346"/>
        <v>460.34799999999996</v>
      </c>
      <c r="G180" s="254">
        <f t="shared" ref="G180" si="347">SUM(G168:G179)</f>
        <v>535.00900000000001</v>
      </c>
      <c r="H180" s="252"/>
      <c r="I180" s="98"/>
      <c r="J180" s="3"/>
      <c r="K180" s="96" t="s">
        <v>14</v>
      </c>
      <c r="L180" s="110">
        <f t="shared" ref="L180" si="348">+AVERAGE(L168:L179)</f>
        <v>462.39728215938339</v>
      </c>
      <c r="M180" s="87">
        <f>+AVERAGE(M168:M179)</f>
        <v>479.60974750000008</v>
      </c>
      <c r="N180" s="87">
        <f t="shared" ref="N180:R180" si="349">+AVERAGE(N168:N179)</f>
        <v>484.16724999999997</v>
      </c>
      <c r="O180" s="87">
        <f t="shared" si="349"/>
        <v>483.77658333333329</v>
      </c>
      <c r="P180" s="87">
        <f t="shared" si="349"/>
        <v>462.0216666666667</v>
      </c>
      <c r="Q180" s="111">
        <f t="shared" si="349"/>
        <v>502.7214166666667</v>
      </c>
      <c r="R180" s="97">
        <f t="shared" si="349"/>
        <v>530.7655616666666</v>
      </c>
      <c r="S180" s="123">
        <f>+R180/Q180-1</f>
        <v>5.5784663374695231E-2</v>
      </c>
      <c r="T180" s="188">
        <f>+POWER(R180/M180,0.2)-1</f>
        <v>2.0476356673472029E-2</v>
      </c>
    </row>
    <row r="181" spans="1:20" ht="28">
      <c r="A181" s="99" t="s">
        <v>15</v>
      </c>
      <c r="B181" s="112">
        <f>+B180/B$324</f>
        <v>0.63940148369983818</v>
      </c>
      <c r="C181" s="88">
        <f t="shared" ref="C181:F181" si="350">+C180/C$324</f>
        <v>0.64684359938189917</v>
      </c>
      <c r="D181" s="88">
        <f t="shared" si="350"/>
        <v>0.65569450998898871</v>
      </c>
      <c r="E181" s="88">
        <f t="shared" si="350"/>
        <v>0.6598770394826966</v>
      </c>
      <c r="F181" s="88">
        <f t="shared" si="350"/>
        <v>0.6452348982000341</v>
      </c>
      <c r="G181" s="113">
        <f t="shared" ref="G181" si="351">+G180/G$324</f>
        <v>0.65341498237030549</v>
      </c>
      <c r="H181" s="223"/>
      <c r="I181" s="101"/>
      <c r="J181" s="3"/>
      <c r="K181" s="99" t="s">
        <v>15</v>
      </c>
      <c r="L181" s="112">
        <f>+L180/L$324</f>
        <v>0.62766809988733463</v>
      </c>
      <c r="M181" s="88">
        <f t="shared" ref="M181" si="352">+M180/M$324</f>
        <v>0.64352171834446459</v>
      </c>
      <c r="N181" s="88">
        <f t="shared" ref="N181" si="353">+N180/N$324</f>
        <v>0.65445842222767914</v>
      </c>
      <c r="O181" s="88">
        <f t="shared" ref="O181" si="354">+O180/O$324</f>
        <v>0.65623355973748465</v>
      </c>
      <c r="P181" s="88">
        <f t="shared" ref="P181:Q181" si="355">+P180/P$324</f>
        <v>0.65170181526412962</v>
      </c>
      <c r="Q181" s="113">
        <f t="shared" si="355"/>
        <v>0.65277700830425445</v>
      </c>
      <c r="R181" s="100">
        <f t="shared" ref="R181" si="356">+R180/R$163</f>
        <v>2.0316011865300334</v>
      </c>
      <c r="S181" s="122"/>
      <c r="T181" s="118"/>
    </row>
    <row r="182" spans="1:20" ht="29" thickBot="1">
      <c r="A182" s="102" t="s">
        <v>12</v>
      </c>
      <c r="B182" s="114"/>
      <c r="C182" s="89">
        <f>+C180/B180-1</f>
        <v>-9.1087243462028011E-3</v>
      </c>
      <c r="D182" s="89">
        <f t="shared" ref="D182" si="357">+D180/C180-1</f>
        <v>1.1452968567615462E-2</v>
      </c>
      <c r="E182" s="89">
        <f t="shared" ref="E182" si="358">+E180/D180-1</f>
        <v>-1.3738917142520513E-2</v>
      </c>
      <c r="F182" s="89">
        <f t="shared" ref="F182:G182" si="359">+F180/E180-1</f>
        <v>-3.4654856419096047E-2</v>
      </c>
      <c r="G182" s="115">
        <f t="shared" si="359"/>
        <v>0.16218382614891347</v>
      </c>
      <c r="H182" s="114"/>
      <c r="I182" s="105"/>
      <c r="J182" s="2"/>
      <c r="K182" s="102" t="s">
        <v>12</v>
      </c>
      <c r="L182" s="114"/>
      <c r="M182" s="89">
        <f>+M180/L180-1</f>
        <v>3.7224408543741649E-2</v>
      </c>
      <c r="N182" s="89">
        <f t="shared" ref="N182" si="360">+N180/M180-1</f>
        <v>9.5025226733946866E-3</v>
      </c>
      <c r="O182" s="89">
        <f t="shared" ref="O182" si="361">+O180/N180-1</f>
        <v>-8.0688370943449161E-4</v>
      </c>
      <c r="P182" s="89">
        <f t="shared" ref="P182" si="362">+P180/O180-1</f>
        <v>-4.4968932801108585E-2</v>
      </c>
      <c r="Q182" s="115">
        <f t="shared" ref="Q182" si="363">+Q180/P180-1</f>
        <v>8.8090565738258908E-2</v>
      </c>
      <c r="R182" s="104">
        <f t="shared" ref="R182" si="364">+R180/Q180-1</f>
        <v>5.5784663374695231E-2</v>
      </c>
      <c r="S182" s="103"/>
      <c r="T182" s="119"/>
    </row>
    <row r="183" spans="1:20" ht="15" thickBo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</row>
    <row r="184" spans="1:20" ht="15" thickBot="1">
      <c r="A184" s="285" t="s">
        <v>67</v>
      </c>
      <c r="B184" s="286"/>
      <c r="C184" s="286"/>
      <c r="D184" s="286"/>
      <c r="E184" s="286"/>
      <c r="F184" s="286"/>
      <c r="G184" s="286"/>
      <c r="H184" s="286"/>
      <c r="I184" s="287"/>
      <c r="J184" s="2"/>
      <c r="K184" s="285" t="s">
        <v>68</v>
      </c>
      <c r="L184" s="286"/>
      <c r="M184" s="286"/>
      <c r="N184" s="286"/>
      <c r="O184" s="286"/>
      <c r="P184" s="286"/>
      <c r="Q184" s="286"/>
      <c r="R184" s="286"/>
      <c r="S184" s="286"/>
      <c r="T184" s="287"/>
    </row>
    <row r="185" spans="1:20" ht="42">
      <c r="A185" s="90"/>
      <c r="B185" s="106">
        <v>2016</v>
      </c>
      <c r="C185" s="86">
        <f>+B185+1</f>
        <v>2017</v>
      </c>
      <c r="D185" s="86">
        <f t="shared" ref="D185" si="365">+C185+1</f>
        <v>2018</v>
      </c>
      <c r="E185" s="86">
        <f t="shared" ref="E185" si="366">+D185+1</f>
        <v>2019</v>
      </c>
      <c r="F185" s="86">
        <f t="shared" ref="F185" si="367">+E185+1</f>
        <v>2020</v>
      </c>
      <c r="G185" s="107">
        <f t="shared" ref="G185" si="368">+F185+1</f>
        <v>2021</v>
      </c>
      <c r="H185" s="106">
        <v>2022</v>
      </c>
      <c r="I185" s="92" t="s">
        <v>16</v>
      </c>
      <c r="J185" s="2"/>
      <c r="K185" s="90"/>
      <c r="L185" s="106">
        <v>2016</v>
      </c>
      <c r="M185" s="86">
        <f>+L185+1</f>
        <v>2017</v>
      </c>
      <c r="N185" s="86">
        <f t="shared" ref="N185" si="369">+M185+1</f>
        <v>2018</v>
      </c>
      <c r="O185" s="86">
        <f t="shared" ref="O185" si="370">+N185+1</f>
        <v>2019</v>
      </c>
      <c r="P185" s="86">
        <f t="shared" ref="P185" si="371">+O185+1</f>
        <v>2020</v>
      </c>
      <c r="Q185" s="107">
        <f t="shared" ref="Q185" si="372">+P185+1</f>
        <v>2021</v>
      </c>
      <c r="R185" s="91">
        <v>2022</v>
      </c>
      <c r="S185" s="120" t="s">
        <v>16</v>
      </c>
      <c r="T185" s="116" t="s">
        <v>21</v>
      </c>
    </row>
    <row r="186" spans="1:20">
      <c r="A186" s="93" t="s">
        <v>10</v>
      </c>
      <c r="B186" s="250">
        <f>+'[1]6.EXPORTACION VARIETAL'!N317/1000</f>
        <v>6.1724899999999998</v>
      </c>
      <c r="C186" s="172">
        <f>+'[1]6.EXPORTACION VARIETAL'!N329/1000</f>
        <v>6.5739999999999998</v>
      </c>
      <c r="D186" s="172">
        <f>+'[1]6.EXPORTACION VARIETAL'!N341/1000</f>
        <v>5.5720000000000001</v>
      </c>
      <c r="E186" s="172">
        <f>+'[1]6.EXPORTACION VARIETAL'!N353/1000</f>
        <v>5.9589999999999996</v>
      </c>
      <c r="F186" s="172">
        <f>+'[1]6.EXPORTACION VARIETAL'!N365/1000</f>
        <v>5.52</v>
      </c>
      <c r="G186" s="251">
        <f>+'[1]6.EXPORTACION VARIETAL'!N377/1000</f>
        <v>5.0599999999999996</v>
      </c>
      <c r="H186" s="250">
        <f>+'[1]6.EXPORTACION VARIETAL'!N389/1000</f>
        <v>4.6059999999999999</v>
      </c>
      <c r="I186" s="95">
        <f>+H186/G186-1</f>
        <v>-8.9723320158102693E-2</v>
      </c>
      <c r="J186" s="2"/>
      <c r="K186" s="93" t="s">
        <v>10</v>
      </c>
      <c r="L186" s="108">
        <f>+SUM('[1]6.EXPORTACION VARIETAL'!N306:N317)/1000</f>
        <v>80.509590000000017</v>
      </c>
      <c r="M186" s="6">
        <f>+SUM(C186)+SUM(B187:B197)</f>
        <v>77.118710000000007</v>
      </c>
      <c r="N186" s="6">
        <f t="shared" ref="N186:O186" si="373">+SUM(D186)+SUM(C187:C197)</f>
        <v>76.205000000000013</v>
      </c>
      <c r="O186" s="6">
        <f t="shared" si="373"/>
        <v>71.67</v>
      </c>
      <c r="P186" s="6">
        <f t="shared" ref="P186" si="374">+SUM(F186)+SUM(E187:E197)</f>
        <v>66.305999999999997</v>
      </c>
      <c r="Q186" s="109">
        <f t="shared" ref="Q186" si="375">+SUM(G186)+SUM(F187:F197)</f>
        <v>69.266000000000005</v>
      </c>
      <c r="R186" s="94">
        <f t="shared" ref="R186" si="376">+SUM(H186)+SUM(G187:G197)</f>
        <v>77.141000000000005</v>
      </c>
      <c r="S186" s="121">
        <f>+R186/Q186-1</f>
        <v>0.11369214333150457</v>
      </c>
      <c r="T186" s="117">
        <f>+POWER(R186/M186,0.2)-1</f>
        <v>5.7800301409338672E-5</v>
      </c>
    </row>
    <row r="187" spans="1:20">
      <c r="A187" s="93" t="s">
        <v>11</v>
      </c>
      <c r="B187" s="250">
        <f>+'[1]6.EXPORTACION VARIETAL'!N318/1000</f>
        <v>4.6660399999999997</v>
      </c>
      <c r="C187" s="172">
        <f>+'[1]6.EXPORTACION VARIETAL'!N330/1000</f>
        <v>4.7610000000000001</v>
      </c>
      <c r="D187" s="172">
        <f>+'[1]6.EXPORTACION VARIETAL'!N342/1000</f>
        <v>4.4870000000000001</v>
      </c>
      <c r="E187" s="172">
        <f>+'[1]6.EXPORTACION VARIETAL'!N354/1000</f>
        <v>4.7450000000000001</v>
      </c>
      <c r="F187" s="172">
        <f>+'[1]6.EXPORTACION VARIETAL'!N366/1000</f>
        <v>4.9669999999999996</v>
      </c>
      <c r="G187" s="251">
        <f>+'[1]6.EXPORTACION VARIETAL'!N378/1000</f>
        <v>5.3920000000000003</v>
      </c>
      <c r="H187" s="250">
        <f>+'[1]6.EXPORTACION VARIETAL'!N390/1000</f>
        <v>5.3520000000000003</v>
      </c>
      <c r="I187" s="95">
        <f>+H187/G187-1</f>
        <v>-7.4183976261127382E-3</v>
      </c>
      <c r="J187" s="2"/>
      <c r="K187" s="93" t="s">
        <v>11</v>
      </c>
      <c r="L187" s="108">
        <f>+SUM('[1]6.EXPORTACION VARIETAL'!N307:N318)/1000</f>
        <v>79.280630000000016</v>
      </c>
      <c r="M187" s="6">
        <f>+SUM(C186:C187)+SUM(B188:B197)</f>
        <v>77.213670000000008</v>
      </c>
      <c r="N187" s="6">
        <f t="shared" ref="N187:O187" si="377">+SUM(D186:D187)+SUM(C188:C197)</f>
        <v>75.930999999999997</v>
      </c>
      <c r="O187" s="6">
        <f t="shared" si="377"/>
        <v>71.927999999999997</v>
      </c>
      <c r="P187" s="6">
        <f t="shared" ref="P187" si="378">+SUM(F186:F187)+SUM(E188:E197)</f>
        <v>66.527999999999992</v>
      </c>
      <c r="Q187" s="109">
        <f t="shared" ref="Q187" si="379">+SUM(G186:G187)+SUM(F188:F197)</f>
        <v>69.691000000000003</v>
      </c>
      <c r="R187" s="94">
        <f t="shared" ref="R187" si="380">+SUM(H186:H187)+SUM(G188:G197)</f>
        <v>77.100999999999999</v>
      </c>
      <c r="S187" s="121">
        <f t="shared" ref="S187:S191" si="381">+R187/Q187-1</f>
        <v>0.10632649840008024</v>
      </c>
      <c r="T187" s="117">
        <f t="shared" ref="T187:T191" si="382">+POWER(R187/M187,0.2)-1</f>
        <v>-2.9201000483980444E-4</v>
      </c>
    </row>
    <row r="188" spans="1:20">
      <c r="A188" s="93" t="s">
        <v>0</v>
      </c>
      <c r="B188" s="250">
        <f>+'[1]6.EXPORTACION VARIETAL'!N319/1000</f>
        <v>5.8692600000000006</v>
      </c>
      <c r="C188" s="172">
        <f>+'[1]6.EXPORTACION VARIETAL'!N331/1000</f>
        <v>6.9130000000000003</v>
      </c>
      <c r="D188" s="172">
        <f>+'[1]6.EXPORTACION VARIETAL'!N343/1000</f>
        <v>5.4320000000000004</v>
      </c>
      <c r="E188" s="172">
        <f>+'[1]6.EXPORTACION VARIETAL'!N355/1000</f>
        <v>4.8550000000000004</v>
      </c>
      <c r="F188" s="172">
        <f>+'[1]6.EXPORTACION VARIETAL'!N367/1000</f>
        <v>5.7210000000000001</v>
      </c>
      <c r="G188" s="251">
        <f>+'[1]6.EXPORTACION VARIETAL'!N379/1000</f>
        <v>7.3209999999999997</v>
      </c>
      <c r="H188" s="250">
        <f>+'[1]6.EXPORTACION VARIETAL'!N391/1000</f>
        <v>6.8286999999999995</v>
      </c>
      <c r="I188" s="95">
        <f>+H188/G188-1</f>
        <v>-6.7244911897281767E-2</v>
      </c>
      <c r="J188" s="2"/>
      <c r="K188" s="93" t="s">
        <v>0</v>
      </c>
      <c r="L188" s="108">
        <f>+SUM('[1]6.EXPORTACION VARIETAL'!N308:N319)/1000</f>
        <v>76.416890000000009</v>
      </c>
      <c r="M188" s="6">
        <f>+SUM(C186:C188)+SUM(B189:B197)</f>
        <v>78.257410000000007</v>
      </c>
      <c r="N188" s="6">
        <f t="shared" ref="N188:O188" si="383">+SUM(D186:D188)+SUM(C189:C197)</f>
        <v>74.45</v>
      </c>
      <c r="O188" s="6">
        <f t="shared" si="383"/>
        <v>71.350999999999999</v>
      </c>
      <c r="P188" s="6">
        <f t="shared" ref="P188" si="384">+SUM(F186:F188)+SUM(E189:E197)</f>
        <v>67.394000000000005</v>
      </c>
      <c r="Q188" s="109">
        <f t="shared" ref="Q188" si="385">+SUM(G186:G188)+SUM(F189:F197)</f>
        <v>71.290999999999997</v>
      </c>
      <c r="R188" s="94">
        <f t="shared" ref="R188" si="386">+SUM(H186:H188)+SUM(G189:G197)</f>
        <v>76.608699999999999</v>
      </c>
      <c r="S188" s="121">
        <f t="shared" si="381"/>
        <v>7.4591463158042437E-2</v>
      </c>
      <c r="T188" s="117">
        <f t="shared" si="382"/>
        <v>-4.2495199487847524E-3</v>
      </c>
    </row>
    <row r="189" spans="1:20">
      <c r="A189" s="93" t="s">
        <v>1</v>
      </c>
      <c r="B189" s="250">
        <f>+'[1]6.EXPORTACION VARIETAL'!N320/1000</f>
        <v>7.0989499999999994</v>
      </c>
      <c r="C189" s="172">
        <f>+'[1]6.EXPORTACION VARIETAL'!N332/1000</f>
        <v>6.0209999999999999</v>
      </c>
      <c r="D189" s="172">
        <f>+'[1]6.EXPORTACION VARIETAL'!N344/1000</f>
        <v>5.5170000000000003</v>
      </c>
      <c r="E189" s="172">
        <f>+'[1]6.EXPORTACION VARIETAL'!N356/1000</f>
        <v>5.8129999999999997</v>
      </c>
      <c r="F189" s="172">
        <f>+'[1]6.EXPORTACION VARIETAL'!N368/1000</f>
        <v>6.3120000000000003</v>
      </c>
      <c r="G189" s="251">
        <f>+'[1]6.EXPORTACION VARIETAL'!N380/1000</f>
        <v>6.5910000000000002</v>
      </c>
      <c r="H189" s="250">
        <f>+'[1]6.EXPORTACION VARIETAL'!N392/1000</f>
        <v>7.3493000000000004</v>
      </c>
      <c r="I189" s="95">
        <f t="shared" ref="I189:I191" si="387">+H189/G189-1</f>
        <v>0.11505082688514645</v>
      </c>
      <c r="J189" s="2"/>
      <c r="K189" s="93" t="s">
        <v>1</v>
      </c>
      <c r="L189" s="108">
        <f>+SUM('[1]6.EXPORTACION VARIETAL'!N309:N320)/1000</f>
        <v>74.853840000000005</v>
      </c>
      <c r="M189" s="6">
        <f>+SUM(C186:C189)+SUM(B190:B197)</f>
        <v>77.179460000000006</v>
      </c>
      <c r="N189" s="6">
        <f t="shared" ref="N189:O189" si="388">+SUM(D186:D189)+SUM(C190:C197)</f>
        <v>73.945999999999998</v>
      </c>
      <c r="O189" s="6">
        <f t="shared" si="388"/>
        <v>71.646999999999991</v>
      </c>
      <c r="P189" s="6">
        <f>+SUM(F186:F189)+SUM(E190:E197)</f>
        <v>67.893000000000001</v>
      </c>
      <c r="Q189" s="109">
        <f>+SUM(G186:G189)+SUM(F190:F197)</f>
        <v>71.570000000000007</v>
      </c>
      <c r="R189" s="94">
        <f>+SUM(H186:H189)+SUM(G190:G197)</f>
        <v>77.367000000000004</v>
      </c>
      <c r="S189" s="121">
        <f t="shared" si="381"/>
        <v>8.0997624703087912E-2</v>
      </c>
      <c r="T189" s="117">
        <f t="shared" si="382"/>
        <v>4.8551255047879494E-4</v>
      </c>
    </row>
    <row r="190" spans="1:20">
      <c r="A190" s="93" t="s">
        <v>2</v>
      </c>
      <c r="B190" s="250">
        <f>+'[1]6.EXPORTACION VARIETAL'!N321/1000</f>
        <v>7.0147200000000005</v>
      </c>
      <c r="C190" s="172">
        <f>+'[1]6.EXPORTACION VARIETAL'!N333/1000</f>
        <v>6.6189999999999998</v>
      </c>
      <c r="D190" s="172">
        <f>+'[1]6.EXPORTACION VARIETAL'!N345/1000</f>
        <v>6.0469999999999997</v>
      </c>
      <c r="E190" s="172">
        <f>+'[1]6.EXPORTACION VARIETAL'!N357/1000</f>
        <v>6.266</v>
      </c>
      <c r="F190" s="172">
        <f>+'[1]6.EXPORTACION VARIETAL'!N369/1000</f>
        <v>4.7380000000000004</v>
      </c>
      <c r="G190" s="251">
        <f>+'[1]6.EXPORTACION VARIETAL'!N381/1000</f>
        <v>4.351</v>
      </c>
      <c r="H190" s="250">
        <f>+'[1]6.EXPORTACION VARIETAL'!N393/1000</f>
        <v>6.7098599999999999</v>
      </c>
      <c r="I190" s="95">
        <f t="shared" si="387"/>
        <v>0.54214203631349123</v>
      </c>
      <c r="J190" s="2"/>
      <c r="K190" s="93" t="s">
        <v>2</v>
      </c>
      <c r="L190" s="108">
        <f>+SUM('[1]6.EXPORTACION VARIETAL'!N310:N321)/1000</f>
        <v>76.328833023600012</v>
      </c>
      <c r="M190" s="6">
        <f>+SUM(C186:C190)+SUM(B191:B197)</f>
        <v>76.783739999999995</v>
      </c>
      <c r="N190" s="6">
        <f t="shared" ref="N190:O190" si="389">+SUM(D186:D190)+SUM(C191:C197)</f>
        <v>73.373999999999995</v>
      </c>
      <c r="O190" s="6">
        <f t="shared" si="389"/>
        <v>71.866</v>
      </c>
      <c r="P190" s="6">
        <f>+SUM(F186:F190)+SUM(E191:E197)</f>
        <v>66.364999999999995</v>
      </c>
      <c r="Q190" s="109">
        <f>+SUM(G186:G190)+SUM(F191:F197)</f>
        <v>71.183000000000007</v>
      </c>
      <c r="R190" s="94">
        <f>+SUM(H186:H190)+SUM(G191:G197)</f>
        <v>79.725859999999997</v>
      </c>
      <c r="S190" s="121">
        <f t="shared" si="381"/>
        <v>0.12001264346824358</v>
      </c>
      <c r="T190" s="117">
        <f t="shared" si="382"/>
        <v>7.5485680581117709E-3</v>
      </c>
    </row>
    <row r="191" spans="1:20">
      <c r="A191" s="93" t="s">
        <v>3</v>
      </c>
      <c r="B191" s="250">
        <f>+'[1]6.EXPORTACION VARIETAL'!N322/1000</f>
        <v>5.4288999999999996</v>
      </c>
      <c r="C191" s="172">
        <f>+'[1]6.EXPORTACION VARIETAL'!N334/1000</f>
        <v>7.0720000000000001</v>
      </c>
      <c r="D191" s="172">
        <f>+'[1]6.EXPORTACION VARIETAL'!N346/1000</f>
        <v>5.4379999999999997</v>
      </c>
      <c r="E191" s="172">
        <f>+'[1]6.EXPORTACION VARIETAL'!N358/1000</f>
        <v>4.7640000000000002</v>
      </c>
      <c r="F191" s="172">
        <f>+'[1]6.EXPORTACION VARIETAL'!N370/1000</f>
        <v>6.0359999999999996</v>
      </c>
      <c r="G191" s="251">
        <f>+'[1]6.EXPORTACION VARIETAL'!N382/1000</f>
        <v>7.4809999999999999</v>
      </c>
      <c r="H191" s="250">
        <f>+'[1]6.EXPORTACION VARIETAL'!N394/1000</f>
        <v>7.6912399999999996</v>
      </c>
      <c r="I191" s="95">
        <f t="shared" si="387"/>
        <v>2.8103194760058736E-2</v>
      </c>
      <c r="J191" s="2"/>
      <c r="K191" s="93" t="s">
        <v>3</v>
      </c>
      <c r="L191" s="108">
        <f>+SUM('[1]6.EXPORTACION VARIETAL'!N311:N322)/1000</f>
        <v>73.889463023600015</v>
      </c>
      <c r="M191" s="6">
        <f>+SUM(C186:C191)+SUM(B192:B197)</f>
        <v>78.426839999999999</v>
      </c>
      <c r="N191" s="6">
        <f t="shared" ref="N191:O191" si="390">+SUM(D186:D191)+SUM(C192:C197)</f>
        <v>71.739999999999995</v>
      </c>
      <c r="O191" s="6">
        <f t="shared" si="390"/>
        <v>71.192000000000007</v>
      </c>
      <c r="P191" s="6">
        <f>+SUM(F186:F191)+SUM(E192:E197)</f>
        <v>67.637</v>
      </c>
      <c r="Q191" s="109">
        <f>+SUM(G186:G191)+SUM(F192:F197)</f>
        <v>72.627999999999986</v>
      </c>
      <c r="R191" s="94">
        <f>+SUM(H186:H191)+SUM(G192:G197)</f>
        <v>79.936099999999996</v>
      </c>
      <c r="S191" s="121">
        <f t="shared" si="381"/>
        <v>0.10062372638651773</v>
      </c>
      <c r="T191" s="117">
        <f t="shared" si="382"/>
        <v>3.8195459032037693E-3</v>
      </c>
    </row>
    <row r="192" spans="1:20">
      <c r="A192" s="93" t="s">
        <v>4</v>
      </c>
      <c r="B192" s="250">
        <f>+'[1]6.EXPORTACION VARIETAL'!N323/1000</f>
        <v>4.9808199999999996</v>
      </c>
      <c r="C192" s="172">
        <f>+'[1]6.EXPORTACION VARIETAL'!N335/1000</f>
        <v>6.8760000000000003</v>
      </c>
      <c r="D192" s="172">
        <f>+'[1]6.EXPORTACION VARIETAL'!N347/1000</f>
        <v>7.6980000000000004</v>
      </c>
      <c r="E192" s="172">
        <f>+'[1]6.EXPORTACION VARIETAL'!N359/1000</f>
        <v>6.9630000000000001</v>
      </c>
      <c r="F192" s="172">
        <f>+'[1]6.EXPORTACION VARIETAL'!N371/1000</f>
        <v>6.0880000000000001</v>
      </c>
      <c r="G192" s="251">
        <f>+'[1]6.EXPORTACION VARIETAL'!N383/1000</f>
        <v>7.36</v>
      </c>
      <c r="H192" s="250"/>
      <c r="I192" s="95"/>
      <c r="J192" s="2"/>
      <c r="K192" s="93" t="s">
        <v>4</v>
      </c>
      <c r="L192" s="108">
        <f>+SUM('[1]6.EXPORTACION VARIETAL'!N312:N323)/1000</f>
        <v>73.282403023600025</v>
      </c>
      <c r="M192" s="6">
        <f>+SUM(C186:C192)+SUM(B193:B197)</f>
        <v>80.322020000000009</v>
      </c>
      <c r="N192" s="6">
        <f t="shared" ref="N192:O192" si="391">+SUM(D186:D192)+SUM(C193:C197)</f>
        <v>72.562000000000012</v>
      </c>
      <c r="O192" s="6">
        <f t="shared" si="391"/>
        <v>70.456999999999994</v>
      </c>
      <c r="P192" s="6">
        <f>+SUM(F186:F192)+SUM(E193:E197)</f>
        <v>66.762</v>
      </c>
      <c r="Q192" s="109">
        <f>+SUM(G186:G192)+SUM(F193:F197)</f>
        <v>73.900000000000006</v>
      </c>
      <c r="R192" s="94"/>
      <c r="S192" s="121"/>
      <c r="T192" s="117"/>
    </row>
    <row r="193" spans="1:20">
      <c r="A193" s="93" t="s">
        <v>5</v>
      </c>
      <c r="B193" s="250">
        <f>+'[1]6.EXPORTACION VARIETAL'!N324/1000</f>
        <v>9.7006800000000002</v>
      </c>
      <c r="C193" s="172">
        <f>+'[1]6.EXPORTACION VARIETAL'!N336/1000</f>
        <v>8.4489999999999998</v>
      </c>
      <c r="D193" s="172">
        <f>+'[1]6.EXPORTACION VARIETAL'!N348/1000</f>
        <v>8.5920000000000005</v>
      </c>
      <c r="E193" s="172">
        <f>+'[1]6.EXPORTACION VARIETAL'!N360/1000</f>
        <v>6.9720000000000004</v>
      </c>
      <c r="F193" s="172">
        <f>+'[1]6.EXPORTACION VARIETAL'!N372/1000</f>
        <v>6.3049999999999997</v>
      </c>
      <c r="G193" s="251">
        <f>+'[1]6.EXPORTACION VARIETAL'!N384/1000</f>
        <v>7.9610000000000003</v>
      </c>
      <c r="H193" s="250"/>
      <c r="I193" s="95"/>
      <c r="J193" s="2"/>
      <c r="K193" s="93" t="s">
        <v>5</v>
      </c>
      <c r="L193" s="108">
        <f>+SUM('[1]6.EXPORTACION VARIETAL'!N313:N324)/1000</f>
        <v>75.45108302360002</v>
      </c>
      <c r="M193" s="6">
        <f>+SUM(C186:C193)+SUM(B194:B197)</f>
        <v>79.070339999999987</v>
      </c>
      <c r="N193" s="6">
        <f t="shared" ref="N193:O193" si="392">+SUM(D186:D193)+SUM(C194:C197)</f>
        <v>72.704999999999998</v>
      </c>
      <c r="O193" s="6">
        <f t="shared" si="392"/>
        <v>68.837000000000003</v>
      </c>
      <c r="P193" s="6">
        <f>+SUM(F186:F193)+SUM(E194:E197)</f>
        <v>66.094999999999999</v>
      </c>
      <c r="Q193" s="109">
        <f>+SUM(G186:G193)+SUM(F194:F197)</f>
        <v>75.555999999999997</v>
      </c>
      <c r="R193" s="109"/>
      <c r="S193" s="121"/>
      <c r="T193" s="117"/>
    </row>
    <row r="194" spans="1:20">
      <c r="A194" s="93" t="s">
        <v>6</v>
      </c>
      <c r="B194" s="250">
        <f>+'[1]6.EXPORTACION VARIETAL'!N325/1000</f>
        <v>7.47966</v>
      </c>
      <c r="C194" s="172">
        <f>+'[1]6.EXPORTACION VARIETAL'!N337/1000</f>
        <v>6.0570000000000004</v>
      </c>
      <c r="D194" s="172">
        <f>+'[1]6.EXPORTACION VARIETAL'!N349/1000</f>
        <v>5.7119999999999997</v>
      </c>
      <c r="E194" s="172">
        <f>+'[1]6.EXPORTACION VARIETAL'!N361/1000</f>
        <v>4.923</v>
      </c>
      <c r="F194" s="172">
        <f>+'[1]6.EXPORTACION VARIETAL'!N373/1000</f>
        <v>7.7080000000000002</v>
      </c>
      <c r="G194" s="251">
        <f>+'[1]6.EXPORTACION VARIETAL'!N385/1000</f>
        <v>7.915</v>
      </c>
      <c r="H194" s="250"/>
      <c r="I194" s="95"/>
      <c r="J194" s="2"/>
      <c r="K194" s="93" t="s">
        <v>6</v>
      </c>
      <c r="L194" s="108">
        <f>+SUM('[1]6.EXPORTACION VARIETAL'!N314:N325)/1000</f>
        <v>76.798893023600016</v>
      </c>
      <c r="M194" s="6">
        <f>+SUM(C186:C194)+SUM(B195:B197)</f>
        <v>77.647679999999994</v>
      </c>
      <c r="N194" s="6">
        <f t="shared" ref="N194:O194" si="393">+SUM(D186:D194)+SUM(C195:C197)</f>
        <v>72.360000000000014</v>
      </c>
      <c r="O194" s="6">
        <f t="shared" si="393"/>
        <v>68.048000000000002</v>
      </c>
      <c r="P194" s="6">
        <f>+SUM(F186:F194)+SUM(E195:E197)</f>
        <v>68.88</v>
      </c>
      <c r="Q194" s="109">
        <f>+SUM(G186:G194)+SUM(F195:F197)</f>
        <v>75.762999999999991</v>
      </c>
      <c r="R194" s="109"/>
      <c r="S194" s="121"/>
      <c r="T194" s="117"/>
    </row>
    <row r="195" spans="1:20">
      <c r="A195" s="93" t="s">
        <v>7</v>
      </c>
      <c r="B195" s="250">
        <f>+'[1]6.EXPORTACION VARIETAL'!N326/1000</f>
        <v>6.6316800000000002</v>
      </c>
      <c r="C195" s="172">
        <f>+'[1]6.EXPORTACION VARIETAL'!N338/1000</f>
        <v>6.5030000000000001</v>
      </c>
      <c r="D195" s="172">
        <f>+'[1]6.EXPORTACION VARIETAL'!N350/1000</f>
        <v>6.2450000000000001</v>
      </c>
      <c r="E195" s="172">
        <f>+'[1]6.EXPORTACION VARIETAL'!N362/1000</f>
        <v>5.7809999999999997</v>
      </c>
      <c r="F195" s="172">
        <f>+'[1]6.EXPORTACION VARIETAL'!N374/1000</f>
        <v>5.8129999999999997</v>
      </c>
      <c r="G195" s="251">
        <f>+'[1]6.EXPORTACION VARIETAL'!N386/1000</f>
        <v>5.5389999999999997</v>
      </c>
      <c r="H195" s="250"/>
      <c r="I195" s="95"/>
      <c r="J195" s="2"/>
      <c r="K195" s="93" t="s">
        <v>7</v>
      </c>
      <c r="L195" s="108">
        <f>+SUM('[1]6.EXPORTACION VARIETAL'!N315:N326)/1000</f>
        <v>76.37170302360002</v>
      </c>
      <c r="M195" s="6">
        <f>+SUM(C186:C195)+SUM(B196:B197)</f>
        <v>77.519000000000005</v>
      </c>
      <c r="N195" s="6">
        <f t="shared" ref="N195:O195" si="394">+SUM(D186:D195)+SUM(C196:C197)</f>
        <v>72.102000000000004</v>
      </c>
      <c r="O195" s="6">
        <f t="shared" si="394"/>
        <v>67.584000000000003</v>
      </c>
      <c r="P195" s="6">
        <f>+SUM(F186:F195)+SUM(E196:E197)</f>
        <v>68.912000000000006</v>
      </c>
      <c r="Q195" s="109">
        <f>+SUM(G186:G195)+SUM(F196:F197)</f>
        <v>75.48899999999999</v>
      </c>
      <c r="R195" s="94"/>
      <c r="S195" s="121"/>
      <c r="T195" s="117"/>
    </row>
    <row r="196" spans="1:20">
      <c r="A196" s="93" t="s">
        <v>8</v>
      </c>
      <c r="B196" s="250">
        <f>+'[1]6.EXPORTACION VARIETAL'!N327/1000</f>
        <v>5.6139999999999999</v>
      </c>
      <c r="C196" s="172">
        <f>+'[1]6.EXPORTACION VARIETAL'!N339/1000</f>
        <v>5.5990000000000002</v>
      </c>
      <c r="D196" s="172">
        <f>+'[1]6.EXPORTACION VARIETAL'!N351/1000</f>
        <v>5.3390000000000004</v>
      </c>
      <c r="E196" s="172">
        <f>+'[1]6.EXPORTACION VARIETAL'!N363/1000</f>
        <v>4.8070000000000004</v>
      </c>
      <c r="F196" s="172">
        <f>+'[1]6.EXPORTACION VARIETAL'!N375/1000</f>
        <v>5.86</v>
      </c>
      <c r="G196" s="251">
        <f>+'[1]6.EXPORTACION VARIETAL'!N387/1000</f>
        <v>6.6710000000000003</v>
      </c>
      <c r="H196" s="250"/>
      <c r="I196" s="95"/>
      <c r="J196" s="2"/>
      <c r="K196" s="93" t="s">
        <v>8</v>
      </c>
      <c r="L196" s="108">
        <f>+SUM('[1]6.EXPORTACION VARIETAL'!N316:N327)/1000</f>
        <v>76.279483023600008</v>
      </c>
      <c r="M196" s="6">
        <f>+SUM(C186:C196)+SUM(B197)</f>
        <v>77.504000000000005</v>
      </c>
      <c r="N196" s="6">
        <f t="shared" ref="N196:O196" si="395">+SUM(D186:D196)+SUM(C197)</f>
        <v>71.842000000000013</v>
      </c>
      <c r="O196" s="6">
        <f t="shared" si="395"/>
        <v>67.052000000000007</v>
      </c>
      <c r="P196" s="6">
        <f>+SUM(F186:F196)+SUM(E197)</f>
        <v>69.965000000000003</v>
      </c>
      <c r="Q196" s="109">
        <f>+SUM(G186:G196)+SUM(F197)</f>
        <v>76.3</v>
      </c>
      <c r="R196" s="94"/>
      <c r="S196" s="121"/>
      <c r="T196" s="117"/>
    </row>
    <row r="197" spans="1:20">
      <c r="A197" s="93" t="s">
        <v>9</v>
      </c>
      <c r="B197" s="250">
        <f>+'[1]6.EXPORTACION VARIETAL'!N328/1000</f>
        <v>6.06</v>
      </c>
      <c r="C197" s="172">
        <f>+'[1]6.EXPORTACION VARIETAL'!N340/1000</f>
        <v>5.7629999999999999</v>
      </c>
      <c r="D197" s="172">
        <f>+'[1]6.EXPORTACION VARIETAL'!N352/1000</f>
        <v>5.2039999999999997</v>
      </c>
      <c r="E197" s="172">
        <f>+'[1]6.EXPORTACION VARIETAL'!N364/1000</f>
        <v>4.8970000000000002</v>
      </c>
      <c r="F197" s="172">
        <f>+'[1]6.EXPORTACION VARIETAL'!N376/1000</f>
        <v>4.6580000000000004</v>
      </c>
      <c r="G197" s="251">
        <f>+'[1]6.EXPORTACION VARIETAL'!N388/1000</f>
        <v>5.9530000000000003</v>
      </c>
      <c r="H197" s="250"/>
      <c r="I197" s="95"/>
      <c r="J197" s="2"/>
      <c r="K197" s="93" t="s">
        <v>9</v>
      </c>
      <c r="L197" s="108">
        <f>+SUM('[1]6.EXPORTACION VARIETAL'!N317:N328)/1000</f>
        <v>76.717200000000005</v>
      </c>
      <c r="M197" s="6">
        <f>+SUM(C186:C197)</f>
        <v>77.207000000000008</v>
      </c>
      <c r="N197" s="6">
        <f t="shared" ref="N197:O197" si="396">+SUM(D186:D197)</f>
        <v>71.283000000000001</v>
      </c>
      <c r="O197" s="6">
        <f t="shared" si="396"/>
        <v>66.745000000000005</v>
      </c>
      <c r="P197" s="6">
        <f>+SUM(F186:F197)</f>
        <v>69.725999999999999</v>
      </c>
      <c r="Q197" s="109">
        <f>+SUM(G186:G197)</f>
        <v>77.594999999999999</v>
      </c>
      <c r="R197" s="94"/>
      <c r="S197" s="121"/>
      <c r="T197" s="117"/>
    </row>
    <row r="198" spans="1:20" ht="28">
      <c r="A198" s="96" t="s">
        <v>13</v>
      </c>
      <c r="B198" s="252">
        <f>SUM(B186:B197)</f>
        <v>76.717200000000005</v>
      </c>
      <c r="C198" s="253">
        <f>SUM(C186:C197)</f>
        <v>77.207000000000008</v>
      </c>
      <c r="D198" s="253">
        <f>SUM(D186:D197)</f>
        <v>71.283000000000001</v>
      </c>
      <c r="E198" s="253">
        <f>SUM(E186:E197)</f>
        <v>66.745000000000005</v>
      </c>
      <c r="F198" s="253">
        <f>SUM(F186:F197)</f>
        <v>69.725999999999999</v>
      </c>
      <c r="G198" s="254">
        <f t="shared" ref="G198" si="397">SUM(G186:G197)</f>
        <v>77.594999999999999</v>
      </c>
      <c r="H198" s="252"/>
      <c r="I198" s="98"/>
      <c r="J198" s="3"/>
      <c r="K198" s="96" t="s">
        <v>14</v>
      </c>
      <c r="L198" s="110">
        <f t="shared" ref="L198:R198" si="398">+AVERAGE(L186:L197)</f>
        <v>76.348334263766688</v>
      </c>
      <c r="M198" s="87">
        <f t="shared" si="398"/>
        <v>77.854155833333337</v>
      </c>
      <c r="N198" s="87">
        <f t="shared" si="398"/>
        <v>73.208333333333343</v>
      </c>
      <c r="O198" s="87">
        <f t="shared" si="398"/>
        <v>69.864750000000001</v>
      </c>
      <c r="P198" s="87">
        <f t="shared" si="398"/>
        <v>67.705250000000007</v>
      </c>
      <c r="Q198" s="111">
        <f t="shared" si="398"/>
        <v>73.352666666666678</v>
      </c>
      <c r="R198" s="97">
        <f t="shared" si="398"/>
        <v>77.979943333333338</v>
      </c>
      <c r="S198" s="123">
        <f>+R198/Q198-1</f>
        <v>6.3082596406401903E-2</v>
      </c>
      <c r="T198" s="188">
        <f>+POWER(R198/M198,0.2)-1</f>
        <v>3.229276186207386E-4</v>
      </c>
    </row>
    <row r="199" spans="1:20" ht="28">
      <c r="A199" s="99" t="s">
        <v>15</v>
      </c>
      <c r="B199" s="112">
        <f>+B198/B$324</f>
        <v>0.10167784507730787</v>
      </c>
      <c r="C199" s="88">
        <f t="shared" ref="C199" si="399">+C198/C$324</f>
        <v>0.10446959425631701</v>
      </c>
      <c r="D199" s="88">
        <f t="shared" ref="D199" si="400">+D198/D$324</f>
        <v>9.6666449691624232E-2</v>
      </c>
      <c r="E199" s="88">
        <f t="shared" ref="E199" si="401">+E198/E$324</f>
        <v>9.2358763531399476E-2</v>
      </c>
      <c r="F199" s="88">
        <f t="shared" ref="F199:G199" si="402">+F198/F$324</f>
        <v>9.7729649117397233E-2</v>
      </c>
      <c r="G199" s="113">
        <f t="shared" si="402"/>
        <v>9.4768004943886638E-2</v>
      </c>
      <c r="H199" s="223"/>
      <c r="I199" s="101"/>
      <c r="J199" s="3"/>
      <c r="K199" s="99" t="s">
        <v>15</v>
      </c>
      <c r="L199" s="112">
        <f>+L198/L$324</f>
        <v>0.10363688487334907</v>
      </c>
      <c r="M199" s="88">
        <f t="shared" ref="M199" si="403">+M198/M$324</f>
        <v>0.10446168036258351</v>
      </c>
      <c r="N199" s="88">
        <f t="shared" ref="N199" si="404">+N198/N$324</f>
        <v>9.8957148231837974E-2</v>
      </c>
      <c r="O199" s="88">
        <f t="shared" ref="O199" si="405">+O198/O$324</f>
        <v>9.4770179401344398E-2</v>
      </c>
      <c r="P199" s="88">
        <f t="shared" ref="P199" si="406">+P198/P$324</f>
        <v>9.5501223235371469E-2</v>
      </c>
      <c r="Q199" s="113">
        <f t="shared" ref="Q199" si="407">+Q198/Q$324</f>
        <v>9.5247452585762893E-2</v>
      </c>
      <c r="R199" s="100">
        <f t="shared" ref="R199" si="408">+R198/R$163</f>
        <v>0.29848233729421753</v>
      </c>
      <c r="S199" s="122"/>
      <c r="T199" s="118"/>
    </row>
    <row r="200" spans="1:20" ht="29" thickBot="1">
      <c r="A200" s="102" t="s">
        <v>12</v>
      </c>
      <c r="B200" s="114"/>
      <c r="C200" s="89">
        <f>+C198/B198-1</f>
        <v>6.3844874421903341E-3</v>
      </c>
      <c r="D200" s="89">
        <f t="shared" ref="D200" si="409">+D198/C198-1</f>
        <v>-7.6728794021267532E-2</v>
      </c>
      <c r="E200" s="89">
        <f t="shared" ref="E200" si="410">+E198/D198-1</f>
        <v>-6.3661742631482943E-2</v>
      </c>
      <c r="F200" s="89">
        <f t="shared" ref="F200:G200" si="411">+F198/E198-1</f>
        <v>4.4662521537193633E-2</v>
      </c>
      <c r="G200" s="115">
        <f t="shared" si="411"/>
        <v>0.11285603648567255</v>
      </c>
      <c r="H200" s="114"/>
      <c r="I200" s="105"/>
      <c r="J200" s="2"/>
      <c r="K200" s="102" t="s">
        <v>12</v>
      </c>
      <c r="L200" s="114"/>
      <c r="M200" s="89">
        <f>+M198/L198-1</f>
        <v>1.972304417755022E-2</v>
      </c>
      <c r="N200" s="89">
        <f t="shared" ref="N200" si="412">+N198/M198-1</f>
        <v>-5.9673404075507031E-2</v>
      </c>
      <c r="O200" s="89">
        <f t="shared" ref="O200" si="413">+O198/N198-1</f>
        <v>-4.5672168468981367E-2</v>
      </c>
      <c r="P200" s="89">
        <f t="shared" ref="P200" si="414">+P198/O198-1</f>
        <v>-3.0909721998575779E-2</v>
      </c>
      <c r="Q200" s="115">
        <f t="shared" ref="Q200" si="415">+Q198/P198-1</f>
        <v>8.3411798444975371E-2</v>
      </c>
      <c r="R200" s="104">
        <f t="shared" ref="R200" si="416">+R198/Q198-1</f>
        <v>6.3082596406401903E-2</v>
      </c>
      <c r="S200" s="103"/>
      <c r="T200" s="119"/>
    </row>
    <row r="201" spans="1:20" ht="15" thickBo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</row>
    <row r="202" spans="1:20" ht="15" thickBot="1">
      <c r="A202" s="285" t="s">
        <v>69</v>
      </c>
      <c r="B202" s="286"/>
      <c r="C202" s="286"/>
      <c r="D202" s="286"/>
      <c r="E202" s="286"/>
      <c r="F202" s="286"/>
      <c r="G202" s="286"/>
      <c r="H202" s="286"/>
      <c r="I202" s="287"/>
      <c r="J202" s="2"/>
      <c r="K202" s="285" t="s">
        <v>70</v>
      </c>
      <c r="L202" s="286"/>
      <c r="M202" s="286"/>
      <c r="N202" s="286"/>
      <c r="O202" s="286"/>
      <c r="P202" s="286"/>
      <c r="Q202" s="286"/>
      <c r="R202" s="286"/>
      <c r="S202" s="286"/>
      <c r="T202" s="287"/>
    </row>
    <row r="203" spans="1:20" ht="42">
      <c r="A203" s="90"/>
      <c r="B203" s="106">
        <v>2016</v>
      </c>
      <c r="C203" s="86">
        <f>+B203+1</f>
        <v>2017</v>
      </c>
      <c r="D203" s="86">
        <f t="shared" ref="D203" si="417">+C203+1</f>
        <v>2018</v>
      </c>
      <c r="E203" s="86">
        <f t="shared" ref="E203" si="418">+D203+1</f>
        <v>2019</v>
      </c>
      <c r="F203" s="86">
        <f t="shared" ref="F203" si="419">+E203+1</f>
        <v>2020</v>
      </c>
      <c r="G203" s="107">
        <f t="shared" ref="G203" si="420">+F203+1</f>
        <v>2021</v>
      </c>
      <c r="H203" s="106">
        <v>2022</v>
      </c>
      <c r="I203" s="92" t="s">
        <v>16</v>
      </c>
      <c r="J203" s="2"/>
      <c r="K203" s="90"/>
      <c r="L203" s="106">
        <v>2016</v>
      </c>
      <c r="M203" s="86">
        <f>+L203+1</f>
        <v>2017</v>
      </c>
      <c r="N203" s="86">
        <f t="shared" ref="N203" si="421">+M203+1</f>
        <v>2018</v>
      </c>
      <c r="O203" s="86">
        <f t="shared" ref="O203" si="422">+N203+1</f>
        <v>2019</v>
      </c>
      <c r="P203" s="86">
        <f t="shared" ref="P203" si="423">+O203+1</f>
        <v>2020</v>
      </c>
      <c r="Q203" s="107">
        <f t="shared" ref="Q203" si="424">+P203+1</f>
        <v>2021</v>
      </c>
      <c r="R203" s="91">
        <v>2022</v>
      </c>
      <c r="S203" s="120" t="s">
        <v>16</v>
      </c>
      <c r="T203" s="116" t="s">
        <v>21</v>
      </c>
    </row>
    <row r="204" spans="1:20">
      <c r="A204" s="93" t="s">
        <v>10</v>
      </c>
      <c r="B204" s="250">
        <f>+'[1]6.EXPORTACION VARIETAL'!O317/1000</f>
        <v>0.5988</v>
      </c>
      <c r="C204" s="172">
        <f>+'[1]6.EXPORTACION VARIETAL'!O329/1000</f>
        <v>0.54100000000000004</v>
      </c>
      <c r="D204" s="172">
        <f>+'[1]6.EXPORTACION VARIETAL'!O341/1000</f>
        <v>0.752</v>
      </c>
      <c r="E204" s="172">
        <f>+'[1]6.EXPORTACION VARIETAL'!O353/1000</f>
        <v>0.64</v>
      </c>
      <c r="F204" s="172">
        <f>+'[1]6.EXPORTACION VARIETAL'!O365/1000</f>
        <v>0.626</v>
      </c>
      <c r="G204" s="251">
        <f>+'[1]6.EXPORTACION VARIETAL'!O377/1000</f>
        <v>0.39</v>
      </c>
      <c r="H204" s="250">
        <f>+'[1]6.EXPORTACION VARIETAL'!O389/1000</f>
        <v>0.46600000000000003</v>
      </c>
      <c r="I204" s="95">
        <f>+H204/G204-1</f>
        <v>0.19487179487179485</v>
      </c>
      <c r="J204" s="2"/>
      <c r="K204" s="93" t="s">
        <v>10</v>
      </c>
      <c r="L204" s="108">
        <f>+SUM('[1]6.EXPORTACION VARIETAL'!O306:O317)/1000</f>
        <v>7.6296100000000004</v>
      </c>
      <c r="M204" s="6">
        <f>+SUM(C204)+SUM(B205:B215)</f>
        <v>7.613150000000001</v>
      </c>
      <c r="N204" s="6">
        <f t="shared" ref="N204:O204" si="425">+SUM(D204)+SUM(C205:C215)</f>
        <v>7.056</v>
      </c>
      <c r="O204" s="6">
        <f t="shared" si="425"/>
        <v>7.915</v>
      </c>
      <c r="P204" s="6">
        <f t="shared" ref="P204" si="426">+SUM(F204)+SUM(E205:E215)</f>
        <v>7.3370000000000006</v>
      </c>
      <c r="Q204" s="109">
        <f t="shared" ref="Q204" si="427">+SUM(G204)+SUM(F205:F215)</f>
        <v>8.4420000000000019</v>
      </c>
      <c r="R204" s="94">
        <f t="shared" ref="R204" si="428">+SUM(H204)+SUM(G205:G215)</f>
        <v>9.113999999999999</v>
      </c>
      <c r="S204" s="121">
        <f>+R204/Q204-1</f>
        <v>7.9601990049750881E-2</v>
      </c>
      <c r="T204" s="117">
        <f>+POWER(R204/M204,0.2)-1</f>
        <v>3.6642303204086346E-2</v>
      </c>
    </row>
    <row r="205" spans="1:20">
      <c r="A205" s="93" t="s">
        <v>11</v>
      </c>
      <c r="B205" s="250">
        <f>+'[1]6.EXPORTACION VARIETAL'!O318/1000</f>
        <v>0.48424</v>
      </c>
      <c r="C205" s="172">
        <f>+'[1]6.EXPORTACION VARIETAL'!O330/1000</f>
        <v>0.4</v>
      </c>
      <c r="D205" s="172">
        <f>+'[1]6.EXPORTACION VARIETAL'!O342/1000</f>
        <v>0.44500000000000001</v>
      </c>
      <c r="E205" s="172">
        <f>+'[1]6.EXPORTACION VARIETAL'!O354/1000</f>
        <v>0.46600000000000003</v>
      </c>
      <c r="F205" s="172">
        <f>+'[1]6.EXPORTACION VARIETAL'!O366/1000</f>
        <v>0.50600000000000001</v>
      </c>
      <c r="G205" s="251">
        <f>+'[1]6.EXPORTACION VARIETAL'!O378/1000</f>
        <v>0.59499999999999997</v>
      </c>
      <c r="H205" s="250">
        <f>+'[1]6.EXPORTACION VARIETAL'!O390/1000</f>
        <v>0.60189999999999999</v>
      </c>
      <c r="I205" s="95">
        <f>+H205/G205-1</f>
        <v>1.1596638655462232E-2</v>
      </c>
      <c r="J205" s="2"/>
      <c r="K205" s="93" t="s">
        <v>11</v>
      </c>
      <c r="L205" s="108">
        <f>+SUM('[1]6.EXPORTACION VARIETAL'!O307:O318)/1000</f>
        <v>7.6528499999999999</v>
      </c>
      <c r="M205" s="6">
        <f>+SUM(C204:C205)+SUM(B206:B215)</f>
        <v>7.5289100000000007</v>
      </c>
      <c r="N205" s="6">
        <f t="shared" ref="N205:O205" si="429">+SUM(D204:D205)+SUM(C206:C215)</f>
        <v>7.101</v>
      </c>
      <c r="O205" s="6">
        <f t="shared" si="429"/>
        <v>7.9359999999999999</v>
      </c>
      <c r="P205" s="6">
        <f t="shared" ref="P205" si="430">+SUM(F204:F205)+SUM(E206:E215)</f>
        <v>7.3769999999999989</v>
      </c>
      <c r="Q205" s="109">
        <f t="shared" ref="Q205" si="431">+SUM(G204:G205)+SUM(F206:F215)</f>
        <v>8.5310000000000006</v>
      </c>
      <c r="R205" s="94">
        <f t="shared" ref="R205" si="432">+SUM(H204:H205)+SUM(G206:G215)</f>
        <v>9.1209000000000007</v>
      </c>
      <c r="S205" s="121">
        <f t="shared" ref="S205:S209" si="433">+R205/Q205-1</f>
        <v>6.9147813855351181E-2</v>
      </c>
      <c r="T205" s="117">
        <f t="shared" ref="T205:T209" si="434">+POWER(R205/M205,0.2)-1</f>
        <v>3.9109027122300244E-2</v>
      </c>
    </row>
    <row r="206" spans="1:20">
      <c r="A206" s="93" t="s">
        <v>0</v>
      </c>
      <c r="B206" s="250">
        <f>+'[1]6.EXPORTACION VARIETAL'!O319/1000</f>
        <v>0.53783999999999998</v>
      </c>
      <c r="C206" s="172">
        <f>+'[1]6.EXPORTACION VARIETAL'!O331/1000</f>
        <v>0.83599999999999997</v>
      </c>
      <c r="D206" s="172">
        <f>+'[1]6.EXPORTACION VARIETAL'!O343/1000</f>
        <v>0.56799999999999995</v>
      </c>
      <c r="E206" s="172">
        <f>+'[1]6.EXPORTACION VARIETAL'!O355/1000</f>
        <v>0.436</v>
      </c>
      <c r="F206" s="172">
        <f>+'[1]6.EXPORTACION VARIETAL'!O367/1000</f>
        <v>0.53700000000000003</v>
      </c>
      <c r="G206" s="251">
        <f>+'[1]6.EXPORTACION VARIETAL'!O379/1000</f>
        <v>1.071</v>
      </c>
      <c r="H206" s="250">
        <f>+'[1]6.EXPORTACION VARIETAL'!O391/1000</f>
        <v>0.82420000000000004</v>
      </c>
      <c r="I206" s="95">
        <f>+H206/G206-1</f>
        <v>-0.23043884220354804</v>
      </c>
      <c r="J206" s="2"/>
      <c r="K206" s="93" t="s">
        <v>0</v>
      </c>
      <c r="L206" s="108">
        <f>+SUM('[1]6.EXPORTACION VARIETAL'!O308:O319)/1000</f>
        <v>7.4146900000000002</v>
      </c>
      <c r="M206" s="6">
        <f>+SUM(C204:C206)+SUM(B207:B215)</f>
        <v>7.8270700000000009</v>
      </c>
      <c r="N206" s="6">
        <f t="shared" ref="N206:O206" si="435">+SUM(D204:D206)+SUM(C207:C215)</f>
        <v>6.8330000000000002</v>
      </c>
      <c r="O206" s="6">
        <f t="shared" si="435"/>
        <v>7.8040000000000003</v>
      </c>
      <c r="P206" s="6">
        <f t="shared" ref="P206" si="436">+SUM(F204:F206)+SUM(E207:E215)</f>
        <v>7.4779999999999998</v>
      </c>
      <c r="Q206" s="109">
        <f t="shared" ref="Q206" si="437">+SUM(G204:G206)+SUM(F207:F215)</f>
        <v>9.0649999999999995</v>
      </c>
      <c r="R206" s="94">
        <f t="shared" ref="R206" si="438">+SUM(H204:H206)+SUM(G207:G215)</f>
        <v>8.8740999999999985</v>
      </c>
      <c r="S206" s="121">
        <f t="shared" si="433"/>
        <v>-2.1059018201875501E-2</v>
      </c>
      <c r="T206" s="117">
        <f t="shared" si="434"/>
        <v>2.5427641413334978E-2</v>
      </c>
    </row>
    <row r="207" spans="1:20">
      <c r="A207" s="93" t="s">
        <v>1</v>
      </c>
      <c r="B207" s="250">
        <f>+'[1]6.EXPORTACION VARIETAL'!O320/1000</f>
        <v>0.94564000000000004</v>
      </c>
      <c r="C207" s="172">
        <f>+'[1]6.EXPORTACION VARIETAL'!O332/1000</f>
        <v>0.54400000000000004</v>
      </c>
      <c r="D207" s="172">
        <f>+'[1]6.EXPORTACION VARIETAL'!O344/1000</f>
        <v>0.52</v>
      </c>
      <c r="E207" s="172">
        <f>+'[1]6.EXPORTACION VARIETAL'!O356/1000</f>
        <v>0.67900000000000005</v>
      </c>
      <c r="F207" s="172">
        <f>+'[1]6.EXPORTACION VARIETAL'!O368/1000</f>
        <v>0.69799999999999995</v>
      </c>
      <c r="G207" s="251">
        <f>+'[1]6.EXPORTACION VARIETAL'!O380/1000</f>
        <v>0.71199999999999997</v>
      </c>
      <c r="H207" s="250">
        <f>+'[1]6.EXPORTACION VARIETAL'!O392/1000</f>
        <v>0.61839999999999995</v>
      </c>
      <c r="I207" s="95">
        <f t="shared" ref="I207:I209" si="439">+H207/G207-1</f>
        <v>-0.13146067415730345</v>
      </c>
      <c r="J207" s="2"/>
      <c r="K207" s="93" t="s">
        <v>1</v>
      </c>
      <c r="L207" s="108">
        <f>+SUM('[1]6.EXPORTACION VARIETAL'!O309:O320)/1000</f>
        <v>7.4653300000000016</v>
      </c>
      <c r="M207" s="6">
        <f>+SUM(C204:C207)+SUM(B208:B215)</f>
        <v>7.4254300000000004</v>
      </c>
      <c r="N207" s="6">
        <f t="shared" ref="N207:O207" si="440">+SUM(D204:D207)+SUM(C208:C215)</f>
        <v>6.8090000000000002</v>
      </c>
      <c r="O207" s="6">
        <f t="shared" si="440"/>
        <v>7.9630000000000001</v>
      </c>
      <c r="P207" s="6">
        <f>+SUM(F204:F207)+SUM(E208:E215)</f>
        <v>7.496999999999999</v>
      </c>
      <c r="Q207" s="109">
        <f>+SUM(G204:G207)+SUM(F208:F215)</f>
        <v>9.0790000000000006</v>
      </c>
      <c r="R207" s="94">
        <f>+SUM(H204:H207)+SUM(G208:G215)</f>
        <v>8.7805</v>
      </c>
      <c r="S207" s="121">
        <f t="shared" si="433"/>
        <v>-3.287807027205647E-2</v>
      </c>
      <c r="T207" s="117">
        <f t="shared" si="434"/>
        <v>3.4092832082100122E-2</v>
      </c>
    </row>
    <row r="208" spans="1:20">
      <c r="A208" s="93" t="s">
        <v>2</v>
      </c>
      <c r="B208" s="250">
        <f>+'[1]6.EXPORTACION VARIETAL'!O321/1000</f>
        <v>0.50736999999999999</v>
      </c>
      <c r="C208" s="172">
        <f>+'[1]6.EXPORTACION VARIETAL'!O333/1000</f>
        <v>0.42399999999999999</v>
      </c>
      <c r="D208" s="172">
        <f>+'[1]6.EXPORTACION VARIETAL'!O345/1000</f>
        <v>0.68500000000000005</v>
      </c>
      <c r="E208" s="172">
        <f>+'[1]6.EXPORTACION VARIETAL'!O357/1000</f>
        <v>0.92500000000000004</v>
      </c>
      <c r="F208" s="172">
        <f>+'[1]6.EXPORTACION VARIETAL'!O369/1000</f>
        <v>0.85699999999999998</v>
      </c>
      <c r="G208" s="251">
        <f>+'[1]6.EXPORTACION VARIETAL'!O381/1000</f>
        <v>0.77400000000000002</v>
      </c>
      <c r="H208" s="250">
        <f>+'[1]6.EXPORTACION VARIETAL'!O393/1000</f>
        <v>0.56694</v>
      </c>
      <c r="I208" s="95">
        <f t="shared" si="439"/>
        <v>-0.26751937984496121</v>
      </c>
      <c r="J208" s="2"/>
      <c r="K208" s="93" t="s">
        <v>2</v>
      </c>
      <c r="L208" s="108">
        <f>+SUM('[1]6.EXPORTACION VARIETAL'!O310:O321)/1000</f>
        <v>7.4812909275000008</v>
      </c>
      <c r="M208" s="6">
        <f>+SUM(C204:C208)+SUM(B209:B215)</f>
        <v>7.3420600000000009</v>
      </c>
      <c r="N208" s="6">
        <f t="shared" ref="N208:O208" si="441">+SUM(D204:D208)+SUM(C209:C215)</f>
        <v>7.07</v>
      </c>
      <c r="O208" s="6">
        <f t="shared" si="441"/>
        <v>8.2029999999999994</v>
      </c>
      <c r="P208" s="6">
        <f>+SUM(F204:F208)+SUM(E209:E215)</f>
        <v>7.4290000000000003</v>
      </c>
      <c r="Q208" s="109">
        <f>+SUM(G204:G208)+SUM(F209:F215)</f>
        <v>8.9959999999999987</v>
      </c>
      <c r="R208" s="94">
        <f>+SUM(H204:H208)+SUM(G209:G215)</f>
        <v>8.5734400000000015</v>
      </c>
      <c r="S208" s="121">
        <f t="shared" si="433"/>
        <v>-4.6971987550021965E-2</v>
      </c>
      <c r="T208" s="117">
        <f t="shared" si="434"/>
        <v>3.1495735263044056E-2</v>
      </c>
    </row>
    <row r="209" spans="1:20">
      <c r="A209" s="93" t="s">
        <v>3</v>
      </c>
      <c r="B209" s="250">
        <f>+'[1]6.EXPORTACION VARIETAL'!O322/1000</f>
        <v>0.71932000000000007</v>
      </c>
      <c r="C209" s="172">
        <f>+'[1]6.EXPORTACION VARIETAL'!O334/1000</f>
        <v>0.45300000000000001</v>
      </c>
      <c r="D209" s="172">
        <f>+'[1]6.EXPORTACION VARIETAL'!O346/1000</f>
        <v>0.58899999999999997</v>
      </c>
      <c r="E209" s="172">
        <f>+'[1]6.EXPORTACION VARIETAL'!O358/1000</f>
        <v>0.51800000000000002</v>
      </c>
      <c r="F209" s="172">
        <f>+'[1]6.EXPORTACION VARIETAL'!O370/1000</f>
        <v>0.63800000000000001</v>
      </c>
      <c r="G209" s="251">
        <f>+'[1]6.EXPORTACION VARIETAL'!O382/1000</f>
        <v>0.83</v>
      </c>
      <c r="H209" s="250">
        <f>+'[1]6.EXPORTACION VARIETAL'!O394/1000</f>
        <v>0.77512000000000003</v>
      </c>
      <c r="I209" s="95">
        <f t="shared" si="439"/>
        <v>-6.6120481927710806E-2</v>
      </c>
      <c r="J209" s="2"/>
      <c r="K209" s="93" t="s">
        <v>3</v>
      </c>
      <c r="L209" s="108">
        <f>+SUM('[1]6.EXPORTACION VARIETAL'!O311:O322)/1000</f>
        <v>7.4554009275000004</v>
      </c>
      <c r="M209" s="6">
        <f>+SUM(C204:C209)+SUM(B210:B215)</f>
        <v>7.0757399999999997</v>
      </c>
      <c r="N209" s="6">
        <f t="shared" ref="N209:O209" si="442">+SUM(D204:D209)+SUM(C210:C215)</f>
        <v>7.2060000000000004</v>
      </c>
      <c r="O209" s="6">
        <f t="shared" si="442"/>
        <v>8.1319999999999997</v>
      </c>
      <c r="P209" s="6">
        <f>+SUM(F204:F209)+SUM(E210:E215)</f>
        <v>7.5490000000000004</v>
      </c>
      <c r="Q209" s="109">
        <f>+SUM(G204:G209)+SUM(F210:F215)</f>
        <v>9.1879999999999988</v>
      </c>
      <c r="R209" s="94">
        <f>+SUM(H204:H209)+SUM(G210:G215)</f>
        <v>8.5185600000000008</v>
      </c>
      <c r="S209" s="121">
        <f t="shared" si="433"/>
        <v>-7.2860252503264888E-2</v>
      </c>
      <c r="T209" s="117">
        <f t="shared" si="434"/>
        <v>3.7812420675477076E-2</v>
      </c>
    </row>
    <row r="210" spans="1:20">
      <c r="A210" s="93" t="s">
        <v>4</v>
      </c>
      <c r="B210" s="250">
        <f>+'[1]6.EXPORTACION VARIETAL'!O323/1000</f>
        <v>0.49989</v>
      </c>
      <c r="C210" s="172">
        <f>+'[1]6.EXPORTACION VARIETAL'!O335/1000</f>
        <v>0.54600000000000004</v>
      </c>
      <c r="D210" s="172">
        <f>+'[1]6.EXPORTACION VARIETAL'!O347/1000</f>
        <v>0.5</v>
      </c>
      <c r="E210" s="172">
        <f>+'[1]6.EXPORTACION VARIETAL'!O359/1000</f>
        <v>0.67100000000000004</v>
      </c>
      <c r="F210" s="172">
        <f>+'[1]6.EXPORTACION VARIETAL'!O371/1000</f>
        <v>0.751</v>
      </c>
      <c r="G210" s="251">
        <f>+'[1]6.EXPORTACION VARIETAL'!O383/1000</f>
        <v>0.40100000000000002</v>
      </c>
      <c r="H210" s="250"/>
      <c r="I210" s="95"/>
      <c r="J210" s="2"/>
      <c r="K210" s="93" t="s">
        <v>4</v>
      </c>
      <c r="L210" s="108">
        <f>+SUM('[1]6.EXPORTACION VARIETAL'!O312:O323)/1000</f>
        <v>7.2544909275000009</v>
      </c>
      <c r="M210" s="6">
        <f>+SUM(C204:C210)+SUM(B211:B215)</f>
        <v>7.1218500000000002</v>
      </c>
      <c r="N210" s="6">
        <f t="shared" ref="N210:O210" si="443">+SUM(D204:D210)+SUM(C211:C215)</f>
        <v>7.16</v>
      </c>
      <c r="O210" s="6">
        <f t="shared" si="443"/>
        <v>8.3030000000000008</v>
      </c>
      <c r="P210" s="6">
        <f>+SUM(F204:F210)+SUM(E211:E215)</f>
        <v>7.6290000000000004</v>
      </c>
      <c r="Q210" s="109">
        <f>+SUM(G204:G210)+SUM(F211:F215)</f>
        <v>8.838000000000001</v>
      </c>
      <c r="R210" s="94"/>
      <c r="S210" s="121"/>
      <c r="T210" s="117"/>
    </row>
    <row r="211" spans="1:20">
      <c r="A211" s="93" t="s">
        <v>5</v>
      </c>
      <c r="B211" s="250">
        <f>+'[1]6.EXPORTACION VARIETAL'!O324/1000</f>
        <v>0.62533000000000005</v>
      </c>
      <c r="C211" s="172">
        <f>+'[1]6.EXPORTACION VARIETAL'!O336/1000</f>
        <v>0.80600000000000005</v>
      </c>
      <c r="D211" s="172">
        <f>+'[1]6.EXPORTACION VARIETAL'!O348/1000</f>
        <v>1.08</v>
      </c>
      <c r="E211" s="172">
        <f>+'[1]6.EXPORTACION VARIETAL'!O360/1000</f>
        <v>0.66600000000000004</v>
      </c>
      <c r="F211" s="172">
        <f>+'[1]6.EXPORTACION VARIETAL'!O372/1000</f>
        <v>0.97799999999999998</v>
      </c>
      <c r="G211" s="251">
        <f>+'[1]6.EXPORTACION VARIETAL'!O384/1000</f>
        <v>1.133</v>
      </c>
      <c r="H211" s="250"/>
      <c r="I211" s="95"/>
      <c r="J211" s="2"/>
      <c r="K211" s="93" t="s">
        <v>5</v>
      </c>
      <c r="L211" s="108">
        <f>+SUM('[1]6.EXPORTACION VARIETAL'!O313:O324)/1000</f>
        <v>7.1374709275000008</v>
      </c>
      <c r="M211" s="6">
        <f>+SUM(C204:C211)+SUM(B212:B215)</f>
        <v>7.3025199999999995</v>
      </c>
      <c r="N211" s="6">
        <f t="shared" ref="N211:O211" si="444">+SUM(D204:D211)+SUM(C212:C215)</f>
        <v>7.4340000000000011</v>
      </c>
      <c r="O211" s="6">
        <f t="shared" si="444"/>
        <v>7.8890000000000002</v>
      </c>
      <c r="P211" s="6">
        <f>+SUM(F204:F211)+SUM(E212:E215)</f>
        <v>7.9410000000000007</v>
      </c>
      <c r="Q211" s="109">
        <f>+SUM(G204:G211)+SUM(F212:F215)</f>
        <v>8.9929999999999986</v>
      </c>
      <c r="R211" s="109"/>
      <c r="S211" s="121"/>
      <c r="T211" s="117"/>
    </row>
    <row r="212" spans="1:20">
      <c r="A212" s="93" t="s">
        <v>6</v>
      </c>
      <c r="B212" s="250">
        <f>+'[1]6.EXPORTACION VARIETAL'!O325/1000</f>
        <v>0.69884999999999997</v>
      </c>
      <c r="C212" s="172">
        <f>+'[1]6.EXPORTACION VARIETAL'!O337/1000</f>
        <v>0.745</v>
      </c>
      <c r="D212" s="172">
        <f>+'[1]6.EXPORTACION VARIETAL'!O349/1000</f>
        <v>0.63500000000000001</v>
      </c>
      <c r="E212" s="172">
        <f>+'[1]6.EXPORTACION VARIETAL'!O361/1000</f>
        <v>0.51200000000000001</v>
      </c>
      <c r="F212" s="172">
        <f>+'[1]6.EXPORTACION VARIETAL'!O373/1000</f>
        <v>0.89200000000000002</v>
      </c>
      <c r="G212" s="251">
        <f>+'[1]6.EXPORTACION VARIETAL'!O385/1000</f>
        <v>1.08</v>
      </c>
      <c r="H212" s="250"/>
      <c r="I212" s="95"/>
      <c r="J212" s="2"/>
      <c r="K212" s="93" t="s">
        <v>6</v>
      </c>
      <c r="L212" s="108">
        <f>+SUM('[1]6.EXPORTACION VARIETAL'!O314:O325)/1000</f>
        <v>7.0963509275000014</v>
      </c>
      <c r="M212" s="6">
        <f>+SUM(C204:C212)+SUM(B213:B215)</f>
        <v>7.3486700000000003</v>
      </c>
      <c r="N212" s="6">
        <f t="shared" ref="N212:O212" si="445">+SUM(D204:D212)+SUM(C213:C215)</f>
        <v>7.3239999999999998</v>
      </c>
      <c r="O212" s="6">
        <f t="shared" si="445"/>
        <v>7.766</v>
      </c>
      <c r="P212" s="6">
        <f>+SUM(F204:F212)+SUM(E213:E215)</f>
        <v>8.3210000000000015</v>
      </c>
      <c r="Q212" s="109">
        <f>+SUM(G204:G212)+SUM(F213:F215)</f>
        <v>9.1809999999999992</v>
      </c>
      <c r="R212" s="109"/>
      <c r="S212" s="121"/>
      <c r="T212" s="117"/>
    </row>
    <row r="213" spans="1:20">
      <c r="A213" s="93" t="s">
        <v>7</v>
      </c>
      <c r="B213" s="250">
        <f>+'[1]6.EXPORTACION VARIETAL'!O326/1000</f>
        <v>0.98366999999999993</v>
      </c>
      <c r="C213" s="172">
        <f>+'[1]6.EXPORTACION VARIETAL'!O338/1000</f>
        <v>0.67300000000000004</v>
      </c>
      <c r="D213" s="172">
        <f>+'[1]6.EXPORTACION VARIETAL'!O350/1000</f>
        <v>0.83699999999999997</v>
      </c>
      <c r="E213" s="172">
        <f>+'[1]6.EXPORTACION VARIETAL'!O362/1000</f>
        <v>0.69299999999999995</v>
      </c>
      <c r="F213" s="172">
        <f>+'[1]6.EXPORTACION VARIETAL'!O374/1000</f>
        <v>0.91100000000000003</v>
      </c>
      <c r="G213" s="251">
        <f>+'[1]6.EXPORTACION VARIETAL'!O386/1000</f>
        <v>0.60399999999999998</v>
      </c>
      <c r="H213" s="250"/>
      <c r="I213" s="95"/>
      <c r="J213" s="2"/>
      <c r="K213" s="93" t="s">
        <v>7</v>
      </c>
      <c r="L213" s="108">
        <f>+SUM('[1]6.EXPORTACION VARIETAL'!O315:O326)/1000</f>
        <v>7.5557109275000007</v>
      </c>
      <c r="M213" s="6">
        <f>+SUM(C204:C213)+SUM(B214:B215)</f>
        <v>7.0380000000000003</v>
      </c>
      <c r="N213" s="6">
        <f t="shared" ref="N213:O213" si="446">+SUM(D204:D213)+SUM(C214:C215)</f>
        <v>7.4879999999999995</v>
      </c>
      <c r="O213" s="6">
        <f t="shared" si="446"/>
        <v>7.6219999999999999</v>
      </c>
      <c r="P213" s="6">
        <f>+SUM(F204:F213)+SUM(E214:E215)</f>
        <v>8.5389999999999997</v>
      </c>
      <c r="Q213" s="109">
        <f>+SUM(G204:G213)+SUM(F214:F215)</f>
        <v>8.8740000000000006</v>
      </c>
      <c r="R213" s="94"/>
      <c r="S213" s="121"/>
      <c r="T213" s="117"/>
    </row>
    <row r="214" spans="1:20">
      <c r="A214" s="93" t="s">
        <v>8</v>
      </c>
      <c r="B214" s="250">
        <f>+'[1]6.EXPORTACION VARIETAL'!O327/1000</f>
        <v>0.39400000000000002</v>
      </c>
      <c r="C214" s="172">
        <f>+'[1]6.EXPORTACION VARIETAL'!O339/1000</f>
        <v>0.39400000000000002</v>
      </c>
      <c r="D214" s="172">
        <f>+'[1]6.EXPORTACION VARIETAL'!O351/1000</f>
        <v>0.54600000000000004</v>
      </c>
      <c r="E214" s="172">
        <f>+'[1]6.EXPORTACION VARIETAL'!O363/1000</f>
        <v>0.5</v>
      </c>
      <c r="F214" s="172">
        <f>+'[1]6.EXPORTACION VARIETAL'!O375/1000</f>
        <v>0.622</v>
      </c>
      <c r="G214" s="251">
        <f>+'[1]6.EXPORTACION VARIETAL'!O387/1000</f>
        <v>0.55300000000000005</v>
      </c>
      <c r="H214" s="250"/>
      <c r="I214" s="95"/>
      <c r="J214" s="2"/>
      <c r="K214" s="93" t="s">
        <v>8</v>
      </c>
      <c r="L214" s="108">
        <f>+SUM('[1]6.EXPORTACION VARIETAL'!O316:O327)/1000</f>
        <v>7.4863509275000011</v>
      </c>
      <c r="M214" s="6">
        <f>+SUM(C204:C214)+SUM(B215)</f>
        <v>7.0380000000000003</v>
      </c>
      <c r="N214" s="6">
        <f t="shared" ref="N214:O214" si="447">+SUM(D204:D214)+SUM(C215)</f>
        <v>7.64</v>
      </c>
      <c r="O214" s="6">
        <f t="shared" si="447"/>
        <v>7.5759999999999996</v>
      </c>
      <c r="P214" s="6">
        <f>+SUM(F204:F214)+SUM(E215)</f>
        <v>8.6609999999999996</v>
      </c>
      <c r="Q214" s="109">
        <f>+SUM(G204:G214)+SUM(F215)</f>
        <v>8.8050000000000015</v>
      </c>
      <c r="R214" s="94"/>
      <c r="S214" s="121"/>
      <c r="T214" s="117"/>
    </row>
    <row r="215" spans="1:20">
      <c r="A215" s="93" t="s">
        <v>9</v>
      </c>
      <c r="B215" s="250">
        <f>+'[1]6.EXPORTACION VARIETAL'!O328/1000</f>
        <v>0.67600000000000005</v>
      </c>
      <c r="C215" s="172">
        <f>+'[1]6.EXPORTACION VARIETAL'!O340/1000</f>
        <v>0.48299999999999998</v>
      </c>
      <c r="D215" s="172">
        <f>+'[1]6.EXPORTACION VARIETAL'!O352/1000</f>
        <v>0.87</v>
      </c>
      <c r="E215" s="172">
        <f>+'[1]6.EXPORTACION VARIETAL'!O364/1000</f>
        <v>0.64500000000000002</v>
      </c>
      <c r="F215" s="172">
        <f>+'[1]6.EXPORTACION VARIETAL'!O376/1000</f>
        <v>0.66200000000000003</v>
      </c>
      <c r="G215" s="251">
        <f>+'[1]6.EXPORTACION VARIETAL'!O388/1000</f>
        <v>0.89500000000000002</v>
      </c>
      <c r="H215" s="250"/>
      <c r="I215" s="95"/>
      <c r="J215" s="2"/>
      <c r="K215" s="93" t="s">
        <v>9</v>
      </c>
      <c r="L215" s="108">
        <f>+SUM('[1]6.EXPORTACION VARIETAL'!O317:O328)/1000</f>
        <v>7.6709500000000004</v>
      </c>
      <c r="M215" s="6">
        <f>+SUM(C204:C215)</f>
        <v>6.8449999999999998</v>
      </c>
      <c r="N215" s="6">
        <f t="shared" ref="N215:O215" si="448">+SUM(D204:D215)</f>
        <v>8.0269999999999992</v>
      </c>
      <c r="O215" s="6">
        <f t="shared" si="448"/>
        <v>7.3509999999999991</v>
      </c>
      <c r="P215" s="6">
        <f>+SUM(F204:F215)</f>
        <v>8.6780000000000008</v>
      </c>
      <c r="Q215" s="109">
        <f>+SUM(G204:G215)</f>
        <v>9.0380000000000003</v>
      </c>
      <c r="R215" s="94"/>
      <c r="S215" s="121"/>
      <c r="T215" s="117"/>
    </row>
    <row r="216" spans="1:20" ht="28">
      <c r="A216" s="96" t="s">
        <v>13</v>
      </c>
      <c r="B216" s="252">
        <f>SUM(B204:B215)</f>
        <v>7.6709500000000004</v>
      </c>
      <c r="C216" s="253">
        <f t="shared" ref="C216:G216" si="449">SUM(C204:C215)</f>
        <v>6.8449999999999998</v>
      </c>
      <c r="D216" s="253">
        <f t="shared" si="449"/>
        <v>8.0269999999999992</v>
      </c>
      <c r="E216" s="253">
        <f t="shared" si="449"/>
        <v>7.3509999999999991</v>
      </c>
      <c r="F216" s="253">
        <f t="shared" si="449"/>
        <v>8.6780000000000008</v>
      </c>
      <c r="G216" s="254">
        <f t="shared" si="449"/>
        <v>9.0380000000000003</v>
      </c>
      <c r="H216" s="252"/>
      <c r="I216" s="98"/>
      <c r="J216" s="3"/>
      <c r="K216" s="96" t="s">
        <v>14</v>
      </c>
      <c r="L216" s="110">
        <f>+AVERAGE(L204:L215)</f>
        <v>7.4417080410416672</v>
      </c>
      <c r="M216" s="87">
        <f>+AVERAGE(M204:M215)</f>
        <v>7.2922000000000002</v>
      </c>
      <c r="N216" s="87">
        <f t="shared" ref="N216:R216" si="450">+AVERAGE(N204:N215)</f>
        <v>7.2623333333333333</v>
      </c>
      <c r="O216" s="87">
        <f t="shared" si="450"/>
        <v>7.8716666666666661</v>
      </c>
      <c r="P216" s="87">
        <f t="shared" si="450"/>
        <v>7.8696666666666673</v>
      </c>
      <c r="Q216" s="111">
        <f t="shared" si="450"/>
        <v>8.9191666666666674</v>
      </c>
      <c r="R216" s="97">
        <f t="shared" si="450"/>
        <v>8.8302500000000013</v>
      </c>
      <c r="S216" s="123">
        <f>+R216/Q216-1</f>
        <v>-9.9691675231242671E-3</v>
      </c>
      <c r="T216" s="188">
        <f>+POWER(R216/M216,0.2)-1</f>
        <v>3.9017555599865528E-2</v>
      </c>
    </row>
    <row r="217" spans="1:20" ht="28">
      <c r="A217" s="99" t="s">
        <v>15</v>
      </c>
      <c r="B217" s="112">
        <f>+B216/B$324</f>
        <v>1.016676398116426E-2</v>
      </c>
      <c r="C217" s="88">
        <f t="shared" ref="C217" si="451">+C216/C$324</f>
        <v>9.2620406528487031E-3</v>
      </c>
      <c r="D217" s="88">
        <f t="shared" ref="D217" si="452">+D216/D$324</f>
        <v>1.0885366660699853E-2</v>
      </c>
      <c r="E217" s="88">
        <f t="shared" ref="E217" si="453">+E216/E$324</f>
        <v>1.0171986976092852E-2</v>
      </c>
      <c r="F217" s="88">
        <f t="shared" ref="F217:G217" si="454">+F216/F$324</f>
        <v>1.216329482604442E-2</v>
      </c>
      <c r="G217" s="113">
        <f t="shared" si="454"/>
        <v>1.1038252834368807E-2</v>
      </c>
      <c r="H217" s="223"/>
      <c r="I217" s="101"/>
      <c r="J217" s="3"/>
      <c r="K217" s="99" t="s">
        <v>15</v>
      </c>
      <c r="L217" s="112">
        <f>+L216/L$324</f>
        <v>1.0101535900522238E-2</v>
      </c>
      <c r="M217" s="88">
        <f t="shared" ref="M217" si="455">+M216/M$324</f>
        <v>9.7843905362067392E-3</v>
      </c>
      <c r="N217" s="88">
        <f t="shared" ref="N217" si="456">+N216/N$324</f>
        <v>9.816639219246687E-3</v>
      </c>
      <c r="O217" s="88">
        <f t="shared" ref="O217" si="457">+O216/O$324</f>
        <v>1.0677763281019149E-2</v>
      </c>
      <c r="P217" s="88">
        <f t="shared" ref="P217" si="458">+P216/P$324</f>
        <v>1.1100509829315968E-2</v>
      </c>
      <c r="Q217" s="113">
        <f t="shared" ref="Q217" si="459">+Q216/Q$324</f>
        <v>1.1581418137779813E-2</v>
      </c>
      <c r="R217" s="100">
        <f t="shared" ref="R217" si="460">+R216/R$163</f>
        <v>3.3799378997055755E-2</v>
      </c>
      <c r="S217" s="122"/>
      <c r="T217" s="118"/>
    </row>
    <row r="218" spans="1:20" ht="29" thickBot="1">
      <c r="A218" s="102" t="s">
        <v>12</v>
      </c>
      <c r="B218" s="114"/>
      <c r="C218" s="89">
        <f>+C216/B216-1</f>
        <v>-0.1076724525645455</v>
      </c>
      <c r="D218" s="89">
        <f t="shared" ref="D218" si="461">+D216/C216-1</f>
        <v>0.172680788897005</v>
      </c>
      <c r="E218" s="89">
        <f t="shared" ref="E218" si="462">+E216/D216-1</f>
        <v>-8.4215771770275394E-2</v>
      </c>
      <c r="F218" s="89">
        <f t="shared" ref="F218:G218" si="463">+F216/E216-1</f>
        <v>0.18051965718949825</v>
      </c>
      <c r="G218" s="115">
        <f t="shared" si="463"/>
        <v>4.1484212952292987E-2</v>
      </c>
      <c r="H218" s="114"/>
      <c r="I218" s="105"/>
      <c r="J218" s="2"/>
      <c r="K218" s="102" t="s">
        <v>12</v>
      </c>
      <c r="L218" s="114"/>
      <c r="M218" s="89">
        <f>+M216/L216-1</f>
        <v>-2.0090554509410663E-2</v>
      </c>
      <c r="N218" s="89">
        <f t="shared" ref="N218" si="464">+N216/M216-1</f>
        <v>-4.0957004287687226E-3</v>
      </c>
      <c r="O218" s="89">
        <f t="shared" ref="O218" si="465">+O216/N216-1</f>
        <v>8.3903245054390174E-2</v>
      </c>
      <c r="P218" s="89">
        <f t="shared" ref="P218" si="466">+P216/O216-1</f>
        <v>-2.5407579927994028E-4</v>
      </c>
      <c r="Q218" s="115">
        <f t="shared" ref="Q218" si="467">+Q216/P216-1</f>
        <v>0.13336015926129874</v>
      </c>
      <c r="R218" s="104">
        <f t="shared" ref="R218" si="468">+R216/Q216-1</f>
        <v>-9.9691675231242671E-3</v>
      </c>
      <c r="S218" s="103"/>
      <c r="T218" s="119"/>
    </row>
    <row r="219" spans="1:20" ht="15" thickBot="1"/>
    <row r="220" spans="1:20" ht="15" thickBot="1">
      <c r="A220" s="285" t="s">
        <v>71</v>
      </c>
      <c r="B220" s="286"/>
      <c r="C220" s="286"/>
      <c r="D220" s="286"/>
      <c r="E220" s="286"/>
      <c r="F220" s="286"/>
      <c r="G220" s="286"/>
      <c r="H220" s="286"/>
      <c r="I220" s="287"/>
      <c r="J220" s="2"/>
      <c r="K220" s="285" t="s">
        <v>72</v>
      </c>
      <c r="L220" s="286"/>
      <c r="M220" s="286"/>
      <c r="N220" s="286"/>
      <c r="O220" s="286"/>
      <c r="P220" s="286"/>
      <c r="Q220" s="286"/>
      <c r="R220" s="286"/>
      <c r="S220" s="286"/>
      <c r="T220" s="287"/>
    </row>
    <row r="221" spans="1:20" ht="42">
      <c r="A221" s="90"/>
      <c r="B221" s="106">
        <v>2016</v>
      </c>
      <c r="C221" s="86">
        <f>+B221+1</f>
        <v>2017</v>
      </c>
      <c r="D221" s="86">
        <f t="shared" ref="D221" si="469">+C221+1</f>
        <v>2018</v>
      </c>
      <c r="E221" s="86">
        <f t="shared" ref="E221" si="470">+D221+1</f>
        <v>2019</v>
      </c>
      <c r="F221" s="86">
        <f t="shared" ref="F221" si="471">+E221+1</f>
        <v>2020</v>
      </c>
      <c r="G221" s="107">
        <f t="shared" ref="G221" si="472">+F221+1</f>
        <v>2021</v>
      </c>
      <c r="H221" s="106">
        <v>2022</v>
      </c>
      <c r="I221" s="92" t="s">
        <v>16</v>
      </c>
      <c r="J221" s="2"/>
      <c r="K221" s="90"/>
      <c r="L221" s="106">
        <v>2016</v>
      </c>
      <c r="M221" s="86">
        <f>+L221+1</f>
        <v>2017</v>
      </c>
      <c r="N221" s="86">
        <f t="shared" ref="N221" si="473">+M221+1</f>
        <v>2018</v>
      </c>
      <c r="O221" s="86">
        <f t="shared" ref="O221" si="474">+N221+1</f>
        <v>2019</v>
      </c>
      <c r="P221" s="86">
        <f t="shared" ref="P221" si="475">+O221+1</f>
        <v>2020</v>
      </c>
      <c r="Q221" s="107">
        <f t="shared" ref="Q221" si="476">+P221+1</f>
        <v>2021</v>
      </c>
      <c r="R221" s="91">
        <v>2022</v>
      </c>
      <c r="S221" s="120" t="s">
        <v>16</v>
      </c>
      <c r="T221" s="116" t="s">
        <v>21</v>
      </c>
    </row>
    <row r="222" spans="1:20">
      <c r="A222" s="93" t="s">
        <v>10</v>
      </c>
      <c r="B222" s="250">
        <f>+'[1]6.EXPORTACION VARIETAL'!P317/1000</f>
        <v>0.94738</v>
      </c>
      <c r="C222" s="172">
        <f>+'[1]6.EXPORTACION VARIETAL'!P329/1000</f>
        <v>0.68200000000000005</v>
      </c>
      <c r="D222" s="172">
        <f>+'[1]6.EXPORTACION VARIETAL'!P341/1000</f>
        <v>0.51500000000000001</v>
      </c>
      <c r="E222" s="172">
        <f>+'[1]6.EXPORTACION VARIETAL'!P353/1000</f>
        <v>0.56599999999999995</v>
      </c>
      <c r="F222" s="172">
        <f>+'[1]6.EXPORTACION VARIETAL'!P365/1000</f>
        <v>0.76800000000000002</v>
      </c>
      <c r="G222" s="251">
        <f>+'[1]6.EXPORTACION VARIETAL'!P377/1000</f>
        <v>0.85699999999999998</v>
      </c>
      <c r="H222" s="250">
        <f>+'[1]6.EXPORTACION VARIETAL'!P389/1000</f>
        <v>0.27900000000000003</v>
      </c>
      <c r="I222" s="95">
        <f>+H222/G222-1</f>
        <v>-0.67444574095682608</v>
      </c>
      <c r="J222" s="2"/>
      <c r="K222" s="93" t="s">
        <v>10</v>
      </c>
      <c r="L222" s="108">
        <f>+SUM('[1]6.EXPORTACION VARIETAL'!P306:P317)/1000</f>
        <v>11.37481</v>
      </c>
      <c r="M222" s="6">
        <f>+SUM(C222)+SUM(B223:B233)</f>
        <v>9.2672000000000025</v>
      </c>
      <c r="N222" s="6">
        <f t="shared" ref="N222:O222" si="477">+SUM(D222)+SUM(C223:C233)</f>
        <v>8.1560000000000006</v>
      </c>
      <c r="O222" s="6">
        <f t="shared" si="477"/>
        <v>8.5470000000000006</v>
      </c>
      <c r="P222" s="6">
        <f t="shared" ref="P222" si="478">+SUM(F222)+SUM(E223:E233)</f>
        <v>8.2949999999999999</v>
      </c>
      <c r="Q222" s="109">
        <f t="shared" ref="Q222" si="479">+SUM(G222)+SUM(F223:F233)</f>
        <v>8.7129999999999992</v>
      </c>
      <c r="R222" s="94">
        <f t="shared" ref="R222" si="480">+SUM(H222)+SUM(G223:G233)</f>
        <v>7.5099999999999989</v>
      </c>
      <c r="S222" s="121">
        <f>+R222/Q222-1</f>
        <v>-0.13806955124526576</v>
      </c>
      <c r="T222" s="117">
        <f>+POWER(R222/M222,0.2)-1</f>
        <v>-4.1177359865122387E-2</v>
      </c>
    </row>
    <row r="223" spans="1:20">
      <c r="A223" s="93" t="s">
        <v>11</v>
      </c>
      <c r="B223" s="250">
        <f>+'[1]6.EXPORTACION VARIETAL'!P318/1000</f>
        <v>0.83635000000000004</v>
      </c>
      <c r="C223" s="172">
        <f>+'[1]6.EXPORTACION VARIETAL'!P330/1000</f>
        <v>0.64500000000000002</v>
      </c>
      <c r="D223" s="172">
        <f>+'[1]6.EXPORTACION VARIETAL'!P342/1000</f>
        <v>0.73599999999999999</v>
      </c>
      <c r="E223" s="172">
        <f>+'[1]6.EXPORTACION VARIETAL'!P354/1000</f>
        <v>0.72699999999999998</v>
      </c>
      <c r="F223" s="172">
        <f>+'[1]6.EXPORTACION VARIETAL'!P366/1000</f>
        <v>0.45800000000000002</v>
      </c>
      <c r="G223" s="251">
        <f>+'[1]6.EXPORTACION VARIETAL'!P378/1000</f>
        <v>0.443</v>
      </c>
      <c r="H223" s="250">
        <f>+'[1]6.EXPORTACION VARIETAL'!P390/1000</f>
        <v>0.38089999999999996</v>
      </c>
      <c r="I223" s="95">
        <f>+H223/G223-1</f>
        <v>-0.14018058690744928</v>
      </c>
      <c r="J223" s="2"/>
      <c r="K223" s="93" t="s">
        <v>11</v>
      </c>
      <c r="L223" s="108">
        <f>+SUM('[1]6.EXPORTACION VARIETAL'!P307:P318)/1000</f>
        <v>11.426159999999999</v>
      </c>
      <c r="M223" s="6">
        <f>+SUM(C222:C223)+SUM(B224:B233)</f>
        <v>9.0758499999999991</v>
      </c>
      <c r="N223" s="6">
        <f t="shared" ref="N223:O223" si="481">+SUM(D222:D223)+SUM(C224:C233)</f>
        <v>8.2469999999999999</v>
      </c>
      <c r="O223" s="6">
        <f t="shared" si="481"/>
        <v>8.5379999999999985</v>
      </c>
      <c r="P223" s="6">
        <f t="shared" ref="P223" si="482">+SUM(F222:F223)+SUM(E224:E233)</f>
        <v>8.0259999999999998</v>
      </c>
      <c r="Q223" s="109">
        <f t="shared" ref="Q223" si="483">+SUM(G222:G223)+SUM(F224:F233)</f>
        <v>8.6980000000000004</v>
      </c>
      <c r="R223" s="94">
        <f t="shared" ref="R223" si="484">+SUM(H222:H223)+SUM(G224:G233)</f>
        <v>7.4478999999999989</v>
      </c>
      <c r="S223" s="121">
        <f t="shared" ref="S223:S227" si="485">+R223/Q223-1</f>
        <v>-0.14372269487238465</v>
      </c>
      <c r="T223" s="117">
        <f t="shared" ref="T223:T227" si="486">+POWER(R223/M223,0.2)-1</f>
        <v>-3.8765598154809178E-2</v>
      </c>
    </row>
    <row r="224" spans="1:20">
      <c r="A224" s="93" t="s">
        <v>0</v>
      </c>
      <c r="B224" s="250">
        <f>+'[1]6.EXPORTACION VARIETAL'!P319/1000</f>
        <v>1.0165</v>
      </c>
      <c r="C224" s="172">
        <f>+'[1]6.EXPORTACION VARIETAL'!P331/1000</f>
        <v>0.57199999999999995</v>
      </c>
      <c r="D224" s="172">
        <f>+'[1]6.EXPORTACION VARIETAL'!P343/1000</f>
        <v>0.49399999999999999</v>
      </c>
      <c r="E224" s="172">
        <f>+'[1]6.EXPORTACION VARIETAL'!P355/1000</f>
        <v>0.629</v>
      </c>
      <c r="F224" s="172">
        <f>+'[1]6.EXPORTACION VARIETAL'!P367/1000</f>
        <v>0.57199999999999995</v>
      </c>
      <c r="G224" s="251">
        <f>+'[1]6.EXPORTACION VARIETAL'!P379/1000</f>
        <v>0.68400000000000005</v>
      </c>
      <c r="H224" s="250">
        <f>+'[1]6.EXPORTACION VARIETAL'!P391/1000</f>
        <v>0.28999999999999998</v>
      </c>
      <c r="I224" s="95">
        <f>+H224/G224-1</f>
        <v>-0.57602339181286555</v>
      </c>
      <c r="J224" s="2"/>
      <c r="K224" s="93" t="s">
        <v>0</v>
      </c>
      <c r="L224" s="108">
        <f>+SUM('[1]6.EXPORTACION VARIETAL'!P308:P319)/1000</f>
        <v>11.380660000000001</v>
      </c>
      <c r="M224" s="6">
        <f>+SUM(C222:C224)+SUM(B225:B233)</f>
        <v>8.6313500000000012</v>
      </c>
      <c r="N224" s="6">
        <f t="shared" ref="N224:O224" si="487">+SUM(D222:D224)+SUM(C225:C233)</f>
        <v>8.1689999999999987</v>
      </c>
      <c r="O224" s="6">
        <f t="shared" si="487"/>
        <v>8.673</v>
      </c>
      <c r="P224" s="6">
        <f t="shared" ref="P224" si="488">+SUM(F222:F224)+SUM(E225:E233)</f>
        <v>7.9689999999999994</v>
      </c>
      <c r="Q224" s="109">
        <f t="shared" ref="Q224" si="489">+SUM(G222:G224)+SUM(F225:F233)</f>
        <v>8.81</v>
      </c>
      <c r="R224" s="94">
        <f t="shared" ref="R224" si="490">+SUM(H222:H224)+SUM(G225:G233)</f>
        <v>7.0538999999999987</v>
      </c>
      <c r="S224" s="121">
        <f t="shared" si="485"/>
        <v>-0.19933030646992078</v>
      </c>
      <c r="T224" s="117">
        <f t="shared" si="486"/>
        <v>-3.9560276147282303E-2</v>
      </c>
    </row>
    <row r="225" spans="1:20">
      <c r="A225" s="93" t="s">
        <v>1</v>
      </c>
      <c r="B225" s="250">
        <f>+'[1]6.EXPORTACION VARIETAL'!P320/1000</f>
        <v>0.71245000000000003</v>
      </c>
      <c r="C225" s="172">
        <f>+'[1]6.EXPORTACION VARIETAL'!P332/1000</f>
        <v>0.73899999999999999</v>
      </c>
      <c r="D225" s="172">
        <f>+'[1]6.EXPORTACION VARIETAL'!P344/1000</f>
        <v>0.68799999999999994</v>
      </c>
      <c r="E225" s="172">
        <f>+'[1]6.EXPORTACION VARIETAL'!P356/1000</f>
        <v>0.98199999999999998</v>
      </c>
      <c r="F225" s="172">
        <f>+'[1]6.EXPORTACION VARIETAL'!P368/1000</f>
        <v>0.77300000000000002</v>
      </c>
      <c r="G225" s="251">
        <f>+'[1]6.EXPORTACION VARIETAL'!P380/1000</f>
        <v>0.82799999999999996</v>
      </c>
      <c r="H225" s="250">
        <f>+'[1]6.EXPORTACION VARIETAL'!P392/1000</f>
        <v>1.1257000000000001</v>
      </c>
      <c r="I225" s="95">
        <f t="shared" ref="I225:I227" si="491">+H225/G225-1</f>
        <v>0.35954106280193265</v>
      </c>
      <c r="J225" s="2"/>
      <c r="K225" s="93" t="s">
        <v>1</v>
      </c>
      <c r="L225" s="108">
        <f>+SUM('[1]6.EXPORTACION VARIETAL'!P309:P320)/1000</f>
        <v>10.992109999999998</v>
      </c>
      <c r="M225" s="6">
        <f>+SUM(C222:C225)+SUM(B226:B233)</f>
        <v>8.6578999999999997</v>
      </c>
      <c r="N225" s="6">
        <f t="shared" ref="N225:O225" si="492">+SUM(D222:D225)+SUM(C226:C233)</f>
        <v>8.1179999999999986</v>
      </c>
      <c r="O225" s="6">
        <f t="shared" si="492"/>
        <v>8.9669999999999987</v>
      </c>
      <c r="P225" s="6">
        <f>+SUM(F222:F225)+SUM(E226:E233)</f>
        <v>7.76</v>
      </c>
      <c r="Q225" s="109">
        <f>+SUM(G222:G225)+SUM(F226:F233)</f>
        <v>8.8649999999999984</v>
      </c>
      <c r="R225" s="94">
        <f>+SUM(H222:H225)+SUM(G226:G233)</f>
        <v>7.3515999999999995</v>
      </c>
      <c r="S225" s="121">
        <f t="shared" si="485"/>
        <v>-0.17071630005640148</v>
      </c>
      <c r="T225" s="117">
        <f t="shared" si="486"/>
        <v>-3.2181630830265484E-2</v>
      </c>
    </row>
    <row r="226" spans="1:20">
      <c r="A226" s="93" t="s">
        <v>2</v>
      </c>
      <c r="B226" s="250">
        <f>+'[1]6.EXPORTACION VARIETAL'!P321/1000</f>
        <v>1.0301600000000002</v>
      </c>
      <c r="C226" s="172">
        <f>+'[1]6.EXPORTACION VARIETAL'!P333/1000</f>
        <v>0.54900000000000004</v>
      </c>
      <c r="D226" s="172">
        <f>+'[1]6.EXPORTACION VARIETAL'!P345/1000</f>
        <v>0.56999999999999995</v>
      </c>
      <c r="E226" s="172">
        <f>+'[1]6.EXPORTACION VARIETAL'!P357/1000</f>
        <v>0.80800000000000005</v>
      </c>
      <c r="F226" s="172">
        <f>+'[1]6.EXPORTACION VARIETAL'!P369/1000</f>
        <v>0.94899999999999995</v>
      </c>
      <c r="G226" s="251">
        <f>+'[1]6.EXPORTACION VARIETAL'!P381/1000</f>
        <v>0.53800000000000003</v>
      </c>
      <c r="H226" s="250">
        <f>+'[1]6.EXPORTACION VARIETAL'!P393/1000</f>
        <v>0.36187999999999998</v>
      </c>
      <c r="I226" s="95">
        <f t="shared" si="491"/>
        <v>-0.32736059479553914</v>
      </c>
      <c r="J226" s="2"/>
      <c r="K226" s="93" t="s">
        <v>2</v>
      </c>
      <c r="L226" s="108">
        <f>+SUM('[1]6.EXPORTACION VARIETAL'!P310:P321)/1000</f>
        <v>11.2658517138</v>
      </c>
      <c r="M226" s="6">
        <f>+SUM(C222:C226)+SUM(B227:B233)</f>
        <v>8.1767399999999988</v>
      </c>
      <c r="N226" s="6">
        <f t="shared" ref="N226:O226" si="493">+SUM(D222:D226)+SUM(C227:C233)</f>
        <v>8.1389999999999993</v>
      </c>
      <c r="O226" s="6">
        <f t="shared" si="493"/>
        <v>9.2050000000000001</v>
      </c>
      <c r="P226" s="6">
        <f>+SUM(F222:F226)+SUM(E227:E233)</f>
        <v>7.9009999999999998</v>
      </c>
      <c r="Q226" s="109">
        <f>+SUM(G222:G226)+SUM(F227:F233)</f>
        <v>8.4539999999999988</v>
      </c>
      <c r="R226" s="94">
        <f>+SUM(H222:H226)+SUM(G227:G233)</f>
        <v>7.1754799999999994</v>
      </c>
      <c r="S226" s="121">
        <f t="shared" si="485"/>
        <v>-0.15123255263780455</v>
      </c>
      <c r="T226" s="117">
        <f t="shared" si="486"/>
        <v>-2.5786476404791814E-2</v>
      </c>
    </row>
    <row r="227" spans="1:20">
      <c r="A227" s="93" t="s">
        <v>3</v>
      </c>
      <c r="B227" s="250">
        <f>+'[1]6.EXPORTACION VARIETAL'!P322/1000</f>
        <v>0.70965</v>
      </c>
      <c r="C227" s="172">
        <f>+'[1]6.EXPORTACION VARIETAL'!P334/1000</f>
        <v>0.76900000000000002</v>
      </c>
      <c r="D227" s="172">
        <f>+'[1]6.EXPORTACION VARIETAL'!P346/1000</f>
        <v>0.56599999999999995</v>
      </c>
      <c r="E227" s="172">
        <f>+'[1]6.EXPORTACION VARIETAL'!P358/1000</f>
        <v>0.52400000000000002</v>
      </c>
      <c r="F227" s="172">
        <f>+'[1]6.EXPORTACION VARIETAL'!P370/1000</f>
        <v>0.63200000000000001</v>
      </c>
      <c r="G227" s="251">
        <f>+'[1]6.EXPORTACION VARIETAL'!P382/1000</f>
        <v>0.72199999999999998</v>
      </c>
      <c r="H227" s="250">
        <f>+'[1]6.EXPORTACION VARIETAL'!P394/1000</f>
        <v>0.57662000000000002</v>
      </c>
      <c r="I227" s="95">
        <f t="shared" si="491"/>
        <v>-0.2013573407202216</v>
      </c>
      <c r="J227" s="2"/>
      <c r="K227" s="93" t="s">
        <v>3</v>
      </c>
      <c r="L227" s="108">
        <f>+SUM('[1]6.EXPORTACION VARIETAL'!P311:P322)/1000</f>
        <v>10.592931713799999</v>
      </c>
      <c r="M227" s="6">
        <f>+SUM(C222:C227)+SUM(B228:B233)</f>
        <v>8.236089999999999</v>
      </c>
      <c r="N227" s="6">
        <f t="shared" ref="N227:O227" si="494">+SUM(D222:D227)+SUM(C228:C233)</f>
        <v>7.9359999999999999</v>
      </c>
      <c r="O227" s="6">
        <f t="shared" si="494"/>
        <v>9.1630000000000003</v>
      </c>
      <c r="P227" s="6">
        <f>+SUM(F222:F227)+SUM(E228:E233)</f>
        <v>8.0090000000000003</v>
      </c>
      <c r="Q227" s="109">
        <f>+SUM(G222:G227)+SUM(F228:F233)</f>
        <v>8.5439999999999987</v>
      </c>
      <c r="R227" s="94">
        <f>+SUM(H222:H227)+SUM(G228:G233)</f>
        <v>7.0300999999999991</v>
      </c>
      <c r="S227" s="121">
        <f t="shared" si="485"/>
        <v>-0.17718867041198505</v>
      </c>
      <c r="T227" s="117">
        <f t="shared" si="486"/>
        <v>-3.1168872450396568E-2</v>
      </c>
    </row>
    <row r="228" spans="1:20">
      <c r="A228" s="93" t="s">
        <v>4</v>
      </c>
      <c r="B228" s="250">
        <f>+'[1]6.EXPORTACION VARIETAL'!P323/1000</f>
        <v>0.68003000000000002</v>
      </c>
      <c r="C228" s="172">
        <f>+'[1]6.EXPORTACION VARIETAL'!P335/1000</f>
        <v>0.78700000000000003</v>
      </c>
      <c r="D228" s="172">
        <f>+'[1]6.EXPORTACION VARIETAL'!P347/1000</f>
        <v>0.84199999999999997</v>
      </c>
      <c r="E228" s="172">
        <f>+'[1]6.EXPORTACION VARIETAL'!P359/1000</f>
        <v>0.85199999999999998</v>
      </c>
      <c r="F228" s="172">
        <f>+'[1]6.EXPORTACION VARIETAL'!P371/1000</f>
        <v>0.54300000000000004</v>
      </c>
      <c r="G228" s="251">
        <f>+'[1]6.EXPORTACION VARIETAL'!P383/1000</f>
        <v>0.68799999999999994</v>
      </c>
      <c r="H228" s="250"/>
      <c r="I228" s="95"/>
      <c r="J228" s="2"/>
      <c r="K228" s="93" t="s">
        <v>4</v>
      </c>
      <c r="L228" s="108">
        <f>+SUM('[1]6.EXPORTACION VARIETAL'!P312:P323)/1000</f>
        <v>10.1044417138</v>
      </c>
      <c r="M228" s="6">
        <f>+SUM(C222:C228)+SUM(B229:B233)</f>
        <v>8.3430600000000013</v>
      </c>
      <c r="N228" s="6">
        <f t="shared" ref="N228:O228" si="495">+SUM(D222:D228)+SUM(C229:C233)</f>
        <v>7.9909999999999997</v>
      </c>
      <c r="O228" s="6">
        <f t="shared" si="495"/>
        <v>9.173</v>
      </c>
      <c r="P228" s="6">
        <f>+SUM(F222:F228)+SUM(E229:E233)</f>
        <v>7.7</v>
      </c>
      <c r="Q228" s="109">
        <f>+SUM(G222:G228)+SUM(F229:F233)</f>
        <v>8.6890000000000001</v>
      </c>
      <c r="R228" s="94"/>
      <c r="S228" s="121"/>
      <c r="T228" s="117"/>
    </row>
    <row r="229" spans="1:20">
      <c r="A229" s="93" t="s">
        <v>5</v>
      </c>
      <c r="B229" s="250">
        <f>+'[1]6.EXPORTACION VARIETAL'!P324/1000</f>
        <v>0.99833000000000005</v>
      </c>
      <c r="C229" s="172">
        <f>+'[1]6.EXPORTACION VARIETAL'!P336/1000</f>
        <v>0.82299999999999995</v>
      </c>
      <c r="D229" s="172">
        <f>+'[1]6.EXPORTACION VARIETAL'!P348/1000</f>
        <v>1.3660000000000001</v>
      </c>
      <c r="E229" s="172">
        <f>+'[1]6.EXPORTACION VARIETAL'!P360/1000</f>
        <v>0.56200000000000006</v>
      </c>
      <c r="F229" s="172">
        <f>+'[1]6.EXPORTACION VARIETAL'!P372/1000</f>
        <v>1.1870000000000001</v>
      </c>
      <c r="G229" s="251">
        <f>+'[1]6.EXPORTACION VARIETAL'!P384/1000</f>
        <v>0.999</v>
      </c>
      <c r="H229" s="250"/>
      <c r="I229" s="95"/>
      <c r="J229" s="2"/>
      <c r="K229" s="93" t="s">
        <v>5</v>
      </c>
      <c r="L229" s="108">
        <f>+SUM('[1]6.EXPORTACION VARIETAL'!P313:P324)/1000</f>
        <v>10.255081713800001</v>
      </c>
      <c r="M229" s="6">
        <f>+SUM(C222:C229)+SUM(B230:B233)</f>
        <v>8.1677300000000006</v>
      </c>
      <c r="N229" s="6">
        <f t="shared" ref="N229:O229" si="496">+SUM(D222:D229)+SUM(C230:C233)</f>
        <v>8.5339999999999989</v>
      </c>
      <c r="O229" s="6">
        <f t="shared" si="496"/>
        <v>8.3689999999999998</v>
      </c>
      <c r="P229" s="6">
        <f>+SUM(F222:F229)+SUM(E230:E233)</f>
        <v>8.3250000000000011</v>
      </c>
      <c r="Q229" s="109">
        <f>+SUM(G222:G229)+SUM(F230:F233)</f>
        <v>8.5009999999999977</v>
      </c>
      <c r="R229" s="109"/>
      <c r="S229" s="121"/>
      <c r="T229" s="117"/>
    </row>
    <row r="230" spans="1:20">
      <c r="A230" s="93" t="s">
        <v>6</v>
      </c>
      <c r="B230" s="250">
        <f>+'[1]6.EXPORTACION VARIETAL'!P325/1000</f>
        <v>0.78804999999999992</v>
      </c>
      <c r="C230" s="172">
        <f>+'[1]6.EXPORTACION VARIETAL'!P337/1000</f>
        <v>0.45900000000000002</v>
      </c>
      <c r="D230" s="172">
        <f>+'[1]6.EXPORTACION VARIETAL'!P349/1000</f>
        <v>0.45900000000000002</v>
      </c>
      <c r="E230" s="172">
        <f>+'[1]6.EXPORTACION VARIETAL'!P361/1000</f>
        <v>0.50900000000000001</v>
      </c>
      <c r="F230" s="172">
        <f>+'[1]6.EXPORTACION VARIETAL'!P373/1000</f>
        <v>0.626</v>
      </c>
      <c r="G230" s="251">
        <f>+'[1]6.EXPORTACION VARIETAL'!P385/1000</f>
        <v>0.68500000000000005</v>
      </c>
      <c r="H230" s="250"/>
      <c r="I230" s="95"/>
      <c r="J230" s="2"/>
      <c r="K230" s="93" t="s">
        <v>6</v>
      </c>
      <c r="L230" s="108">
        <f>+SUM('[1]6.EXPORTACION VARIETAL'!P314:P325)/1000</f>
        <v>10.026801713799998</v>
      </c>
      <c r="M230" s="6">
        <f>+SUM(C222:C230)+SUM(B231:B233)</f>
        <v>7.8386800000000001</v>
      </c>
      <c r="N230" s="6">
        <f t="shared" ref="N230:O230" si="497">+SUM(D222:D230)+SUM(C231:C233)</f>
        <v>8.5339999999999989</v>
      </c>
      <c r="O230" s="6">
        <f t="shared" si="497"/>
        <v>8.4190000000000005</v>
      </c>
      <c r="P230" s="6">
        <f>+SUM(F222:F230)+SUM(E231:E233)</f>
        <v>8.4420000000000002</v>
      </c>
      <c r="Q230" s="109">
        <f>+SUM(G222:G230)+SUM(F231:F233)</f>
        <v>8.5599999999999987</v>
      </c>
      <c r="R230" s="109"/>
      <c r="S230" s="121"/>
      <c r="T230" s="117"/>
    </row>
    <row r="231" spans="1:20">
      <c r="A231" s="93" t="s">
        <v>7</v>
      </c>
      <c r="B231" s="250">
        <f>+'[1]6.EXPORTACION VARIETAL'!P326/1000</f>
        <v>0.72767999999999999</v>
      </c>
      <c r="C231" s="172">
        <f>+'[1]6.EXPORTACION VARIETAL'!P338/1000</f>
        <v>0.67600000000000005</v>
      </c>
      <c r="D231" s="172">
        <f>+'[1]6.EXPORTACION VARIETAL'!P350/1000</f>
        <v>0.57099999999999995</v>
      </c>
      <c r="E231" s="172">
        <f>+'[1]6.EXPORTACION VARIETAL'!P362/1000</f>
        <v>0.60299999999999998</v>
      </c>
      <c r="F231" s="172">
        <f>+'[1]6.EXPORTACION VARIETAL'!P374/1000</f>
        <v>0.82299999999999995</v>
      </c>
      <c r="G231" s="251">
        <f>+'[1]6.EXPORTACION VARIETAL'!P386/1000</f>
        <v>0.502</v>
      </c>
      <c r="H231" s="250"/>
      <c r="I231" s="95"/>
      <c r="J231" s="2"/>
      <c r="K231" s="93" t="s">
        <v>7</v>
      </c>
      <c r="L231" s="108">
        <f>+SUM('[1]6.EXPORTACION VARIETAL'!P315:P326)/1000</f>
        <v>9.8410617137999985</v>
      </c>
      <c r="M231" s="6">
        <f>+SUM(C222:C231)+SUM(B232:B233)</f>
        <v>7.7870000000000008</v>
      </c>
      <c r="N231" s="6">
        <f t="shared" ref="N231:O231" si="498">+SUM(D222:D231)+SUM(C232:C233)</f>
        <v>8.4289999999999985</v>
      </c>
      <c r="O231" s="6">
        <f t="shared" si="498"/>
        <v>8.4510000000000005</v>
      </c>
      <c r="P231" s="6">
        <f>+SUM(F222:F231)+SUM(E232:E233)</f>
        <v>8.6620000000000008</v>
      </c>
      <c r="Q231" s="109">
        <f>+SUM(G222:G231)+SUM(F232:F233)</f>
        <v>8.238999999999999</v>
      </c>
      <c r="R231" s="94"/>
      <c r="S231" s="121"/>
      <c r="T231" s="117"/>
    </row>
    <row r="232" spans="1:20">
      <c r="A232" s="93" t="s">
        <v>8</v>
      </c>
      <c r="B232" s="250">
        <f>+'[1]6.EXPORTACION VARIETAL'!P327/1000</f>
        <v>0.50700000000000001</v>
      </c>
      <c r="C232" s="172">
        <f>+'[1]6.EXPORTACION VARIETAL'!P339/1000</f>
        <v>0.87</v>
      </c>
      <c r="D232" s="172">
        <f>+'[1]6.EXPORTACION VARIETAL'!P351/1000</f>
        <v>0.72499999999999998</v>
      </c>
      <c r="E232" s="172">
        <f>+'[1]6.EXPORTACION VARIETAL'!P363/1000</f>
        <v>0.42699999999999999</v>
      </c>
      <c r="F232" s="172">
        <f>+'[1]6.EXPORTACION VARIETAL'!P375/1000</f>
        <v>0.73799999999999999</v>
      </c>
      <c r="G232" s="251">
        <f>+'[1]6.EXPORTACION VARIETAL'!P387/1000</f>
        <v>0.67500000000000004</v>
      </c>
      <c r="H232" s="250"/>
      <c r="I232" s="95"/>
      <c r="J232" s="2"/>
      <c r="K232" s="93" t="s">
        <v>8</v>
      </c>
      <c r="L232" s="108">
        <f>+SUM('[1]6.EXPORTACION VARIETAL'!P316:P327)/1000</f>
        <v>9.5916217137999986</v>
      </c>
      <c r="M232" s="6">
        <f>+SUM(C222:C232)+SUM(B233)</f>
        <v>8.15</v>
      </c>
      <c r="N232" s="6">
        <f t="shared" ref="N232:O232" si="499">+SUM(D222:D232)+SUM(C233)</f>
        <v>8.2839999999999989</v>
      </c>
      <c r="O232" s="6">
        <f t="shared" si="499"/>
        <v>8.1530000000000005</v>
      </c>
      <c r="P232" s="6">
        <f>+SUM(F222:F232)+SUM(E233)</f>
        <v>8.9730000000000008</v>
      </c>
      <c r="Q232" s="109">
        <f>+SUM(G222:G232)+SUM(F233)</f>
        <v>8.1759999999999984</v>
      </c>
      <c r="R232" s="94"/>
      <c r="S232" s="121"/>
      <c r="T232" s="117"/>
    </row>
    <row r="233" spans="1:20">
      <c r="A233" s="93" t="s">
        <v>9</v>
      </c>
      <c r="B233" s="250">
        <f>+'[1]6.EXPORTACION VARIETAL'!P328/1000</f>
        <v>0.57899999999999996</v>
      </c>
      <c r="C233" s="172">
        <f>+'[1]6.EXPORTACION VARIETAL'!P340/1000</f>
        <v>0.752</v>
      </c>
      <c r="D233" s="172">
        <f>+'[1]6.EXPORTACION VARIETAL'!P352/1000</f>
        <v>0.96399999999999997</v>
      </c>
      <c r="E233" s="172">
        <f>+'[1]6.EXPORTACION VARIETAL'!P364/1000</f>
        <v>0.90400000000000003</v>
      </c>
      <c r="F233" s="172">
        <f>+'[1]6.EXPORTACION VARIETAL'!P376/1000</f>
        <v>0.55500000000000005</v>
      </c>
      <c r="G233" s="251">
        <f>+'[1]6.EXPORTACION VARIETAL'!P388/1000</f>
        <v>0.46700000000000003</v>
      </c>
      <c r="H233" s="250"/>
      <c r="I233" s="95"/>
      <c r="J233" s="2"/>
      <c r="K233" s="93" t="s">
        <v>9</v>
      </c>
      <c r="L233" s="108">
        <f>+SUM('[1]6.EXPORTACION VARIETAL'!P317:P328)/1000</f>
        <v>9.5325799999999994</v>
      </c>
      <c r="M233" s="6">
        <f>+SUM(C222:C233)</f>
        <v>8.3230000000000004</v>
      </c>
      <c r="N233" s="6">
        <f t="shared" ref="N233:O233" si="500">+SUM(D222:D233)</f>
        <v>8.4959999999999987</v>
      </c>
      <c r="O233" s="6">
        <f t="shared" si="500"/>
        <v>8.093</v>
      </c>
      <c r="P233" s="6">
        <f>+SUM(F222:F233)</f>
        <v>8.6240000000000006</v>
      </c>
      <c r="Q233" s="109">
        <f>+SUM(G222:G233)</f>
        <v>8.0879999999999992</v>
      </c>
      <c r="R233" s="94"/>
      <c r="S233" s="121"/>
      <c r="T233" s="117"/>
    </row>
    <row r="234" spans="1:20" ht="28">
      <c r="A234" s="96" t="s">
        <v>13</v>
      </c>
      <c r="B234" s="252">
        <f>SUM(B222:B233)</f>
        <v>9.5325800000000012</v>
      </c>
      <c r="C234" s="253">
        <f t="shared" ref="C234:G234" si="501">SUM(C222:C233)</f>
        <v>8.3230000000000004</v>
      </c>
      <c r="D234" s="253">
        <f t="shared" si="501"/>
        <v>8.4959999999999987</v>
      </c>
      <c r="E234" s="253">
        <f t="shared" si="501"/>
        <v>8.093</v>
      </c>
      <c r="F234" s="253">
        <f t="shared" si="501"/>
        <v>8.6240000000000006</v>
      </c>
      <c r="G234" s="254">
        <f t="shared" si="501"/>
        <v>8.0879999999999992</v>
      </c>
      <c r="H234" s="252"/>
      <c r="I234" s="98"/>
      <c r="J234" s="3"/>
      <c r="K234" s="96" t="s">
        <v>14</v>
      </c>
      <c r="L234" s="110">
        <f t="shared" ref="L234" si="502">+AVERAGE(L222:L233)</f>
        <v>10.532009333049999</v>
      </c>
      <c r="M234" s="87">
        <f>+AVERAGE(M222:M233)</f>
        <v>8.3878833333333347</v>
      </c>
      <c r="N234" s="87">
        <f t="shared" ref="N234:R234" si="503">+AVERAGE(N222:N233)</f>
        <v>8.2527499999999971</v>
      </c>
      <c r="O234" s="87">
        <f t="shared" si="503"/>
        <v>8.6459166666666665</v>
      </c>
      <c r="P234" s="87">
        <f t="shared" si="503"/>
        <v>8.2238333333333333</v>
      </c>
      <c r="Q234" s="111">
        <f t="shared" si="503"/>
        <v>8.528083333333333</v>
      </c>
      <c r="R234" s="97">
        <f t="shared" si="503"/>
        <v>7.261496666666666</v>
      </c>
      <c r="S234" s="123">
        <f>+R234/Q234-1</f>
        <v>-0.14851949930132802</v>
      </c>
      <c r="T234" s="188">
        <f>+POWER(R234/M234,0.2)-1</f>
        <v>-2.8428532536898032E-2</v>
      </c>
    </row>
    <row r="235" spans="1:20" ht="28">
      <c r="A235" s="99" t="s">
        <v>15</v>
      </c>
      <c r="B235" s="112">
        <f>+B234/B$324</f>
        <v>1.2634092386414565E-2</v>
      </c>
      <c r="C235" s="88">
        <f t="shared" ref="C235" si="504">+C234/C$324</f>
        <v>1.1261937816458694E-2</v>
      </c>
      <c r="D235" s="88">
        <f t="shared" ref="D235" si="505">+D234/D$324</f>
        <v>1.1521374753868935E-2</v>
      </c>
      <c r="E235" s="88">
        <f t="shared" ref="E235" si="506">+E234/E$324</f>
        <v>1.1198733586929596E-2</v>
      </c>
      <c r="F235" s="88">
        <f t="shared" ref="F235:G235" si="507">+F234/F$324</f>
        <v>1.2087607119129647E-2</v>
      </c>
      <c r="G235" s="113">
        <f t="shared" si="507"/>
        <v>9.878002757731234E-3</v>
      </c>
      <c r="H235" s="223"/>
      <c r="I235" s="101"/>
      <c r="J235" s="3"/>
      <c r="K235" s="99" t="s">
        <v>15</v>
      </c>
      <c r="L235" s="112">
        <f>+L234/L$324</f>
        <v>1.4296377900838445E-2</v>
      </c>
      <c r="M235" s="88">
        <f t="shared" ref="M235" si="508">+M234/M$324</f>
        <v>1.1254535847271457E-2</v>
      </c>
      <c r="N235" s="88">
        <f t="shared" ref="N235" si="509">+N234/N$324</f>
        <v>1.1155404963965401E-2</v>
      </c>
      <c r="O235" s="88">
        <f t="shared" ref="O235" si="510">+O234/O$324</f>
        <v>1.172801840111177E-2</v>
      </c>
      <c r="P235" s="88">
        <f t="shared" ref="P235" si="511">+P234/P$324</f>
        <v>1.1600077438856745E-2</v>
      </c>
      <c r="Q235" s="113">
        <f t="shared" ref="Q235" si="512">+Q234/Q$324</f>
        <v>1.1073601681453542E-2</v>
      </c>
      <c r="R235" s="100">
        <f t="shared" ref="R235" si="513">+R234/R$163</f>
        <v>2.77946918742418E-2</v>
      </c>
      <c r="S235" s="122"/>
      <c r="T235" s="118"/>
    </row>
    <row r="236" spans="1:20" ht="29" thickBot="1">
      <c r="A236" s="102" t="s">
        <v>12</v>
      </c>
      <c r="B236" s="114"/>
      <c r="C236" s="89">
        <f>+C234/B234-1</f>
        <v>-0.12688904787581123</v>
      </c>
      <c r="D236" s="89">
        <f t="shared" ref="D236" si="514">+D234/C234-1</f>
        <v>2.0785774360206455E-2</v>
      </c>
      <c r="E236" s="89">
        <f t="shared" ref="E236" si="515">+E234/D234-1</f>
        <v>-4.7434086629001726E-2</v>
      </c>
      <c r="F236" s="89">
        <f t="shared" ref="F236:G236" si="516">+F234/E234-1</f>
        <v>6.5612257506487248E-2</v>
      </c>
      <c r="G236" s="115">
        <f t="shared" si="516"/>
        <v>-6.2152133580705149E-2</v>
      </c>
      <c r="H236" s="114"/>
      <c r="I236" s="105"/>
      <c r="J236" s="2"/>
      <c r="K236" s="102" t="s">
        <v>12</v>
      </c>
      <c r="L236" s="114"/>
      <c r="M236" s="89">
        <f>+M234/L234-1</f>
        <v>-0.20358185526747341</v>
      </c>
      <c r="N236" s="89">
        <f t="shared" ref="N236" si="517">+N234/M234-1</f>
        <v>-1.6110540402525575E-2</v>
      </c>
      <c r="O236" s="89">
        <f t="shared" ref="O236" si="518">+O234/N234-1</f>
        <v>4.7640685428089968E-2</v>
      </c>
      <c r="P236" s="89">
        <f t="shared" ref="P236" si="519">+P234/O234-1</f>
        <v>-4.8818806565719797E-2</v>
      </c>
      <c r="Q236" s="115">
        <f t="shared" ref="Q236" si="520">+Q234/P234-1</f>
        <v>3.6996129136858347E-2</v>
      </c>
      <c r="R236" s="104">
        <f t="shared" ref="R236" si="521">+R234/Q234-1</f>
        <v>-0.14851949930132802</v>
      </c>
      <c r="S236" s="103"/>
      <c r="T236" s="119"/>
    </row>
    <row r="237" spans="1:20" ht="15" thickBo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</row>
    <row r="238" spans="1:20" ht="15" thickBot="1">
      <c r="A238" s="285" t="s">
        <v>73</v>
      </c>
      <c r="B238" s="286"/>
      <c r="C238" s="286"/>
      <c r="D238" s="286"/>
      <c r="E238" s="286"/>
      <c r="F238" s="286"/>
      <c r="G238" s="286"/>
      <c r="H238" s="286"/>
      <c r="I238" s="287"/>
      <c r="J238" s="2"/>
      <c r="K238" s="285" t="s">
        <v>74</v>
      </c>
      <c r="L238" s="286"/>
      <c r="M238" s="286"/>
      <c r="N238" s="286"/>
      <c r="O238" s="286"/>
      <c r="P238" s="286"/>
      <c r="Q238" s="286"/>
      <c r="R238" s="286"/>
      <c r="S238" s="286"/>
      <c r="T238" s="287"/>
    </row>
    <row r="239" spans="1:20" ht="42">
      <c r="A239" s="90"/>
      <c r="B239" s="106">
        <v>2016</v>
      </c>
      <c r="C239" s="86">
        <f>+B239+1</f>
        <v>2017</v>
      </c>
      <c r="D239" s="86">
        <f t="shared" ref="D239" si="522">+C239+1</f>
        <v>2018</v>
      </c>
      <c r="E239" s="86">
        <f t="shared" ref="E239" si="523">+D239+1</f>
        <v>2019</v>
      </c>
      <c r="F239" s="86">
        <f t="shared" ref="F239" si="524">+E239+1</f>
        <v>2020</v>
      </c>
      <c r="G239" s="107">
        <f t="shared" ref="G239" si="525">+F239+1</f>
        <v>2021</v>
      </c>
      <c r="H239" s="106">
        <v>2022</v>
      </c>
      <c r="I239" s="92" t="s">
        <v>16</v>
      </c>
      <c r="J239" s="2"/>
      <c r="K239" s="90"/>
      <c r="L239" s="106">
        <v>2016</v>
      </c>
      <c r="M239" s="86">
        <f>+L239+1</f>
        <v>2017</v>
      </c>
      <c r="N239" s="86">
        <f t="shared" ref="N239" si="526">+M239+1</f>
        <v>2018</v>
      </c>
      <c r="O239" s="86">
        <f t="shared" ref="O239" si="527">+N239+1</f>
        <v>2019</v>
      </c>
      <c r="P239" s="86">
        <f t="shared" ref="P239" si="528">+O239+1</f>
        <v>2020</v>
      </c>
      <c r="Q239" s="107">
        <f t="shared" ref="Q239" si="529">+P239+1</f>
        <v>2021</v>
      </c>
      <c r="R239" s="91">
        <v>2022</v>
      </c>
      <c r="S239" s="120" t="s">
        <v>16</v>
      </c>
      <c r="T239" s="116" t="s">
        <v>21</v>
      </c>
    </row>
    <row r="240" spans="1:20">
      <c r="A240" s="93" t="s">
        <v>10</v>
      </c>
      <c r="B240" s="250">
        <f>+'[1]6.EXPORTACION VARIETAL'!Q317/1000</f>
        <v>0.6079199999999999</v>
      </c>
      <c r="C240" s="172">
        <f>+'[1]6.EXPORTACION VARIETAL'!Q329/1000</f>
        <v>0.70799999999999996</v>
      </c>
      <c r="D240" s="172">
        <f>+'[1]6.EXPORTACION VARIETAL'!Q341/1000</f>
        <v>0.52</v>
      </c>
      <c r="E240" s="172">
        <f>+'[1]6.EXPORTACION VARIETAL'!Q353/1000</f>
        <v>0.66500000000000004</v>
      </c>
      <c r="F240" s="172">
        <f>+'[1]6.EXPORTACION VARIETAL'!Q365/1000</f>
        <v>0.71099999999999997</v>
      </c>
      <c r="G240" s="251">
        <f>+'[1]6.EXPORTACION VARIETAL'!Q377/1000</f>
        <v>0.55000000000000004</v>
      </c>
      <c r="H240" s="250">
        <f>+'[1]6.EXPORTACION VARIETAL'!Q389/1000</f>
        <v>0.64</v>
      </c>
      <c r="I240" s="95">
        <f>+H240/G240-1</f>
        <v>0.16363636363636358</v>
      </c>
      <c r="J240" s="2"/>
      <c r="K240" s="93" t="s">
        <v>10</v>
      </c>
      <c r="L240" s="108">
        <f>+SUM('[1]6.EXPORTACION VARIETAL'!Q306:Q317)/1000</f>
        <v>11.01872</v>
      </c>
      <c r="M240" s="6">
        <f>+SUM(C240)+SUM(B241:B251)</f>
        <v>10.786659999999999</v>
      </c>
      <c r="N240" s="6">
        <f t="shared" ref="N240:O240" si="530">+SUM(D240)+SUM(C241:C251)</f>
        <v>10.326999999999998</v>
      </c>
      <c r="O240" s="6">
        <f t="shared" si="530"/>
        <v>11.065999999999999</v>
      </c>
      <c r="P240" s="6">
        <f t="shared" ref="P240" si="531">+SUM(F240)+SUM(E241:E251)</f>
        <v>9.7370000000000019</v>
      </c>
      <c r="Q240" s="109">
        <f t="shared" ref="Q240" si="532">+SUM(G240)+SUM(F241:F251)</f>
        <v>9.8480000000000008</v>
      </c>
      <c r="R240" s="94">
        <f t="shared" ref="R240" si="533">+SUM(H240)+SUM(G241:G251)</f>
        <v>11.951000000000001</v>
      </c>
      <c r="S240" s="121">
        <f>+R240/Q240-1</f>
        <v>0.21354589764419174</v>
      </c>
      <c r="T240" s="117">
        <f>+POWER(R240/M240,0.2)-1</f>
        <v>2.0712542290278968E-2</v>
      </c>
    </row>
    <row r="241" spans="1:20">
      <c r="A241" s="93" t="s">
        <v>11</v>
      </c>
      <c r="B241" s="250">
        <f>+'[1]6.EXPORTACION VARIETAL'!Q318/1000</f>
        <v>0.77154</v>
      </c>
      <c r="C241" s="172">
        <f>+'[1]6.EXPORTACION VARIETAL'!Q330/1000</f>
        <v>0.435</v>
      </c>
      <c r="D241" s="172">
        <f>+'[1]6.EXPORTACION VARIETAL'!Q342/1000</f>
        <v>0.68899999999999995</v>
      </c>
      <c r="E241" s="172">
        <f>+'[1]6.EXPORTACION VARIETAL'!Q354/1000</f>
        <v>0.69599999999999995</v>
      </c>
      <c r="F241" s="172">
        <f>+'[1]6.EXPORTACION VARIETAL'!Q366/1000</f>
        <v>0.61699999999999999</v>
      </c>
      <c r="G241" s="251">
        <f>+'[1]6.EXPORTACION VARIETAL'!Q378/1000</f>
        <v>0.622</v>
      </c>
      <c r="H241" s="250">
        <f>+'[1]6.EXPORTACION VARIETAL'!Q390/1000</f>
        <v>0.94070000000000009</v>
      </c>
      <c r="I241" s="95">
        <f>+H241/G241-1</f>
        <v>0.51237942122186508</v>
      </c>
      <c r="J241" s="2"/>
      <c r="K241" s="93" t="s">
        <v>11</v>
      </c>
      <c r="L241" s="108">
        <f>+SUM('[1]6.EXPORTACION VARIETAL'!Q307:Q318)/1000</f>
        <v>11.027259999999998</v>
      </c>
      <c r="M241" s="6">
        <f>+SUM(C240:C241)+SUM(B242:B251)</f>
        <v>10.45012</v>
      </c>
      <c r="N241" s="6">
        <f t="shared" ref="N241:O241" si="534">+SUM(D240:D241)+SUM(C242:C251)</f>
        <v>10.581</v>
      </c>
      <c r="O241" s="6">
        <f t="shared" si="534"/>
        <v>11.073</v>
      </c>
      <c r="P241" s="6">
        <f t="shared" ref="P241" si="535">+SUM(F240:F241)+SUM(E242:E251)</f>
        <v>9.6579999999999995</v>
      </c>
      <c r="Q241" s="109">
        <f t="shared" ref="Q241" si="536">+SUM(G240:G241)+SUM(F242:F251)</f>
        <v>9.8530000000000015</v>
      </c>
      <c r="R241" s="109">
        <f t="shared" ref="R241" si="537">+SUM(H240:H241)+SUM(G242:G251)</f>
        <v>12.2697</v>
      </c>
      <c r="S241" s="121">
        <f t="shared" ref="S241:S245" si="538">+R241/Q241-1</f>
        <v>0.24527555059372763</v>
      </c>
      <c r="T241" s="117">
        <f t="shared" ref="T241:T245" si="539">+POWER(R241/M241,0.2)-1</f>
        <v>3.2624757838112917E-2</v>
      </c>
    </row>
    <row r="242" spans="1:20">
      <c r="A242" s="93" t="s">
        <v>0</v>
      </c>
      <c r="B242" s="250">
        <f>+'[1]6.EXPORTACION VARIETAL'!Q319/1000</f>
        <v>0.81358000000000008</v>
      </c>
      <c r="C242" s="172">
        <f>+'[1]6.EXPORTACION VARIETAL'!Q331/1000</f>
        <v>0.755</v>
      </c>
      <c r="D242" s="172">
        <f>+'[1]6.EXPORTACION VARIETAL'!Q343/1000</f>
        <v>0.82899999999999996</v>
      </c>
      <c r="E242" s="172">
        <f>+'[1]6.EXPORTACION VARIETAL'!Q355/1000</f>
        <v>1.1299999999999999</v>
      </c>
      <c r="F242" s="172">
        <f>+'[1]6.EXPORTACION VARIETAL'!Q367/1000</f>
        <v>0.70399999999999996</v>
      </c>
      <c r="G242" s="251">
        <f>+'[1]6.EXPORTACION VARIETAL'!Q379/1000</f>
        <v>0.92200000000000004</v>
      </c>
      <c r="H242" s="250">
        <f>+'[1]6.EXPORTACION VARIETAL'!Q391/1000</f>
        <v>1.1142000000000001</v>
      </c>
      <c r="I242" s="95">
        <f>+H242/G242-1</f>
        <v>0.20845986984815612</v>
      </c>
      <c r="J242" s="2"/>
      <c r="K242" s="93" t="s">
        <v>0</v>
      </c>
      <c r="L242" s="108">
        <f>+SUM('[1]6.EXPORTACION VARIETAL'!Q308:Q319)/1000</f>
        <v>10.879839999999998</v>
      </c>
      <c r="M242" s="6">
        <f>+SUM(C240:C242)+SUM(B243:B251)</f>
        <v>10.391539999999999</v>
      </c>
      <c r="N242" s="6">
        <f t="shared" ref="N242:O242" si="540">+SUM(D240:D242)+SUM(C243:C251)</f>
        <v>10.654999999999999</v>
      </c>
      <c r="O242" s="6">
        <f t="shared" si="540"/>
        <v>11.373999999999999</v>
      </c>
      <c r="P242" s="6">
        <f t="shared" ref="P242" si="541">+SUM(F240:F242)+SUM(E243:E251)</f>
        <v>9.2319999999999993</v>
      </c>
      <c r="Q242" s="109">
        <f t="shared" ref="Q242" si="542">+SUM(G240:G242)+SUM(F243:F251)</f>
        <v>10.071</v>
      </c>
      <c r="R242" s="109">
        <f t="shared" ref="R242" si="543">+SUM(H240:H242)+SUM(G243:G251)</f>
        <v>12.4619</v>
      </c>
      <c r="S242" s="121">
        <f t="shared" si="538"/>
        <v>0.23740442855724364</v>
      </c>
      <c r="T242" s="117">
        <f t="shared" si="539"/>
        <v>3.7005046031304056E-2</v>
      </c>
    </row>
    <row r="243" spans="1:20">
      <c r="A243" s="93" t="s">
        <v>1</v>
      </c>
      <c r="B243" s="250">
        <f>+'[1]6.EXPORTACION VARIETAL'!Q320/1000</f>
        <v>0.97629999999999995</v>
      </c>
      <c r="C243" s="172">
        <f>+'[1]6.EXPORTACION VARIETAL'!Q332/1000</f>
        <v>0.84099999999999997</v>
      </c>
      <c r="D243" s="172">
        <f>+'[1]6.EXPORTACION VARIETAL'!Q344/1000</f>
        <v>0.94099999999999995</v>
      </c>
      <c r="E243" s="172">
        <f>+'[1]6.EXPORTACION VARIETAL'!Q356/1000</f>
        <v>0.873</v>
      </c>
      <c r="F243" s="172">
        <f>+'[1]6.EXPORTACION VARIETAL'!Q368/1000</f>
        <v>0.91600000000000004</v>
      </c>
      <c r="G243" s="251">
        <f>+'[1]6.EXPORTACION VARIETAL'!Q380/1000</f>
        <v>0.874</v>
      </c>
      <c r="H243" s="250">
        <f>+'[1]6.EXPORTACION VARIETAL'!Q392/1000</f>
        <v>0</v>
      </c>
      <c r="I243" s="95">
        <f t="shared" ref="I243:I245" si="544">+H243/G243-1</f>
        <v>-1</v>
      </c>
      <c r="J243" s="2"/>
      <c r="K243" s="93" t="s">
        <v>1</v>
      </c>
      <c r="L243" s="108">
        <f>+SUM('[1]6.EXPORTACION VARIETAL'!Q309:Q320)/1000</f>
        <v>10.807139999999997</v>
      </c>
      <c r="M243" s="6">
        <f>+SUM(C240:C243)+SUM(B244:B251)</f>
        <v>10.25624</v>
      </c>
      <c r="N243" s="6">
        <f t="shared" ref="N243:O243" si="545">+SUM(D240:D243)+SUM(C244:C251)</f>
        <v>10.754999999999999</v>
      </c>
      <c r="O243" s="6">
        <f t="shared" si="545"/>
        <v>11.306000000000001</v>
      </c>
      <c r="P243" s="6">
        <f>+SUM(F240:F243)+SUM(E244:E251)</f>
        <v>9.2750000000000004</v>
      </c>
      <c r="Q243" s="109">
        <f>+SUM(G240:G243)+SUM(F244:F251)</f>
        <v>10.029</v>
      </c>
      <c r="R243" s="94">
        <f>+SUM(H240:H243)+SUM(G244:G251)</f>
        <v>11.587900000000001</v>
      </c>
      <c r="S243" s="121">
        <f t="shared" si="538"/>
        <v>0.15543922624389284</v>
      </c>
      <c r="T243" s="117">
        <f t="shared" si="539"/>
        <v>2.4715517210003757E-2</v>
      </c>
    </row>
    <row r="244" spans="1:20">
      <c r="A244" s="93" t="s">
        <v>2</v>
      </c>
      <c r="B244" s="250">
        <f>+'[1]6.EXPORTACION VARIETAL'!Q321/1000</f>
        <v>0.90415000000000001</v>
      </c>
      <c r="C244" s="172">
        <f>+'[1]6.EXPORTACION VARIETAL'!Q333/1000</f>
        <v>1.26</v>
      </c>
      <c r="D244" s="172">
        <f>+'[1]6.EXPORTACION VARIETAL'!Q345/1000</f>
        <v>0.91900000000000004</v>
      </c>
      <c r="E244" s="172">
        <f>+'[1]6.EXPORTACION VARIETAL'!Q357/1000</f>
        <v>0.76500000000000001</v>
      </c>
      <c r="F244" s="172">
        <f>+'[1]6.EXPORTACION VARIETAL'!Q369/1000</f>
        <v>1.079</v>
      </c>
      <c r="G244" s="251">
        <f>+'[1]6.EXPORTACION VARIETAL'!Q381/1000</f>
        <v>0.84499999999999997</v>
      </c>
      <c r="H244" s="250">
        <f>+'[1]6.EXPORTACION VARIETAL'!Q393/1000</f>
        <v>1.24498</v>
      </c>
      <c r="I244" s="95">
        <f t="shared" si="544"/>
        <v>0.47334911242603561</v>
      </c>
      <c r="J244" s="2"/>
      <c r="K244" s="93" t="s">
        <v>2</v>
      </c>
      <c r="L244" s="108">
        <f>+SUM('[1]6.EXPORTACION VARIETAL'!Q310:Q321)/1000</f>
        <v>10.717075016099999</v>
      </c>
      <c r="M244" s="6">
        <f>+SUM(C240:C244)+SUM(B245:B251)</f>
        <v>10.612089999999998</v>
      </c>
      <c r="N244" s="6">
        <f t="shared" ref="N244:O244" si="546">+SUM(D240:D244)+SUM(C245:C251)</f>
        <v>10.414</v>
      </c>
      <c r="O244" s="6">
        <f t="shared" si="546"/>
        <v>11.151999999999999</v>
      </c>
      <c r="P244" s="6">
        <f>+SUM(F240:F244)+SUM(E245:E251)</f>
        <v>9.5890000000000004</v>
      </c>
      <c r="Q244" s="109">
        <f>+SUM(G240:G244)+SUM(F245:F251)</f>
        <v>9.7949999999999999</v>
      </c>
      <c r="R244" s="94">
        <f>+SUM(H240:H244)+SUM(G245:G251)</f>
        <v>11.987880000000001</v>
      </c>
      <c r="S244" s="121">
        <f t="shared" si="538"/>
        <v>0.22387748851454825</v>
      </c>
      <c r="T244" s="117">
        <f t="shared" si="539"/>
        <v>2.468007758117774E-2</v>
      </c>
    </row>
    <row r="245" spans="1:20">
      <c r="A245" s="93" t="s">
        <v>3</v>
      </c>
      <c r="B245" s="250">
        <f>+'[1]6.EXPORTACION VARIETAL'!Q322/1000</f>
        <v>1.02311</v>
      </c>
      <c r="C245" s="172">
        <f>+'[1]6.EXPORTACION VARIETAL'!Q334/1000</f>
        <v>0.76</v>
      </c>
      <c r="D245" s="172">
        <f>+'[1]6.EXPORTACION VARIETAL'!Q346/1000</f>
        <v>0.99199999999999999</v>
      </c>
      <c r="E245" s="172">
        <f>+'[1]6.EXPORTACION VARIETAL'!Q358/1000</f>
        <v>0.82899999999999996</v>
      </c>
      <c r="F245" s="172">
        <f>+'[1]6.EXPORTACION VARIETAL'!Q370/1000</f>
        <v>0.73699999999999999</v>
      </c>
      <c r="G245" s="251">
        <f>+'[1]6.EXPORTACION VARIETAL'!Q382/1000</f>
        <v>1.45</v>
      </c>
      <c r="H245" s="250">
        <f>+'[1]6.EXPORTACION VARIETAL'!Q394/1000</f>
        <v>1.3433900000000001</v>
      </c>
      <c r="I245" s="95">
        <f t="shared" si="544"/>
        <v>-7.3524137931034406E-2</v>
      </c>
      <c r="J245" s="2"/>
      <c r="K245" s="93" t="s">
        <v>3</v>
      </c>
      <c r="L245" s="108">
        <f>+SUM('[1]6.EXPORTACION VARIETAL'!Q311:Q322)/1000</f>
        <v>10.203005016100001</v>
      </c>
      <c r="M245" s="6">
        <f>+SUM(C240:C245)+SUM(B246:B251)</f>
        <v>10.348980000000001</v>
      </c>
      <c r="N245" s="6">
        <f t="shared" ref="N245:O245" si="547">+SUM(D240:D245)+SUM(C246:C251)</f>
        <v>10.646000000000001</v>
      </c>
      <c r="O245" s="6">
        <f t="shared" si="547"/>
        <v>10.988999999999997</v>
      </c>
      <c r="P245" s="6">
        <f>+SUM(F240:F245)+SUM(E246:E251)</f>
        <v>9.4969999999999999</v>
      </c>
      <c r="Q245" s="109">
        <f>+SUM(G240:G245)+SUM(F246:F251)</f>
        <v>10.508000000000001</v>
      </c>
      <c r="R245" s="94">
        <f>+SUM(H240:H245)+SUM(G246:G251)</f>
        <v>11.881270000000001</v>
      </c>
      <c r="S245" s="121">
        <f t="shared" si="538"/>
        <v>0.13068804720213167</v>
      </c>
      <c r="T245" s="117">
        <f t="shared" si="539"/>
        <v>2.7999878959706903E-2</v>
      </c>
    </row>
    <row r="246" spans="1:20">
      <c r="A246" s="93" t="s">
        <v>4</v>
      </c>
      <c r="B246" s="250">
        <f>+'[1]6.EXPORTACION VARIETAL'!Q323/1000</f>
        <v>0.87220000000000009</v>
      </c>
      <c r="C246" s="172">
        <f>+'[1]6.EXPORTACION VARIETAL'!Q335/1000</f>
        <v>1.2789999999999999</v>
      </c>
      <c r="D246" s="172">
        <f>+'[1]6.EXPORTACION VARIETAL'!Q347/1000</f>
        <v>1.835</v>
      </c>
      <c r="E246" s="172">
        <f>+'[1]6.EXPORTACION VARIETAL'!Q359/1000</f>
        <v>0.96899999999999997</v>
      </c>
      <c r="F246" s="172">
        <f>+'[1]6.EXPORTACION VARIETAL'!Q371/1000</f>
        <v>1.01</v>
      </c>
      <c r="G246" s="251">
        <f>+'[1]6.EXPORTACION VARIETAL'!Q383/1000</f>
        <v>1.1890000000000001</v>
      </c>
      <c r="H246" s="250"/>
      <c r="I246" s="95"/>
      <c r="J246" s="2"/>
      <c r="K246" s="93" t="s">
        <v>4</v>
      </c>
      <c r="L246" s="108">
        <f>+SUM('[1]6.EXPORTACION VARIETAL'!Q312:Q323)/1000</f>
        <v>9.918365016100001</v>
      </c>
      <c r="M246" s="6">
        <f>+SUM(C240:C246)+SUM(B247:B251)</f>
        <v>10.75578</v>
      </c>
      <c r="N246" s="6">
        <f t="shared" ref="N246:O246" si="548">+SUM(D240:D246)+SUM(C247:C251)</f>
        <v>11.202</v>
      </c>
      <c r="O246" s="6">
        <f t="shared" si="548"/>
        <v>10.122999999999999</v>
      </c>
      <c r="P246" s="6">
        <f>+SUM(F240:F246)+SUM(E247:E251)</f>
        <v>9.5380000000000003</v>
      </c>
      <c r="Q246" s="109">
        <f>+SUM(G240:G246)+SUM(F247:F251)</f>
        <v>10.687000000000001</v>
      </c>
      <c r="R246" s="94"/>
      <c r="S246" s="121"/>
      <c r="T246" s="117"/>
    </row>
    <row r="247" spans="1:20">
      <c r="A247" s="93" t="s">
        <v>5</v>
      </c>
      <c r="B247" s="250">
        <f>+'[1]6.EXPORTACION VARIETAL'!Q324/1000</f>
        <v>1.57877</v>
      </c>
      <c r="C247" s="172">
        <f>+'[1]6.EXPORTACION VARIETAL'!Q336/1000</f>
        <v>1.4730000000000001</v>
      </c>
      <c r="D247" s="172">
        <f>+'[1]6.EXPORTACION VARIETAL'!Q348/1000</f>
        <v>1.0229999999999999</v>
      </c>
      <c r="E247" s="172">
        <f>+'[1]6.EXPORTACION VARIETAL'!Q360/1000</f>
        <v>0.97199999999999998</v>
      </c>
      <c r="F247" s="172">
        <f>+'[1]6.EXPORTACION VARIETAL'!Q372/1000</f>
        <v>1.4670000000000001</v>
      </c>
      <c r="G247" s="251">
        <f>+'[1]6.EXPORTACION VARIETAL'!Q384/1000</f>
        <v>1.016</v>
      </c>
      <c r="H247" s="250"/>
      <c r="I247" s="95"/>
      <c r="J247" s="2"/>
      <c r="K247" s="93" t="s">
        <v>5</v>
      </c>
      <c r="L247" s="108">
        <f>+SUM('[1]6.EXPORTACION VARIETAL'!Q313:Q324)/1000</f>
        <v>10.3682850161</v>
      </c>
      <c r="M247" s="6">
        <f>+SUM(C240:C247)+SUM(B248:B251)</f>
        <v>10.650009999999998</v>
      </c>
      <c r="N247" s="6">
        <f t="shared" ref="N247:O247" si="549">+SUM(D240:D247)+SUM(C248:C251)</f>
        <v>10.752000000000001</v>
      </c>
      <c r="O247" s="6">
        <f t="shared" si="549"/>
        <v>10.071999999999999</v>
      </c>
      <c r="P247" s="6">
        <f>+SUM(F240:F247)+SUM(E248:E251)</f>
        <v>10.032999999999999</v>
      </c>
      <c r="Q247" s="109">
        <f>+SUM(G240:G247)+SUM(F248:F251)</f>
        <v>10.236000000000001</v>
      </c>
      <c r="R247" s="109"/>
      <c r="S247" s="121"/>
      <c r="T247" s="117"/>
    </row>
    <row r="248" spans="1:20">
      <c r="A248" s="93" t="s">
        <v>6</v>
      </c>
      <c r="B248" s="250">
        <f>+'[1]6.EXPORTACION VARIETAL'!Q325/1000</f>
        <v>0.81774000000000002</v>
      </c>
      <c r="C248" s="172">
        <f>+'[1]6.EXPORTACION VARIETAL'!Q337/1000</f>
        <v>0.68100000000000005</v>
      </c>
      <c r="D248" s="172">
        <f>+'[1]6.EXPORTACION VARIETAL'!Q349/1000</f>
        <v>0.88200000000000001</v>
      </c>
      <c r="E248" s="172">
        <f>+'[1]6.EXPORTACION VARIETAL'!Q361/1000</f>
        <v>0.61</v>
      </c>
      <c r="F248" s="172">
        <f>+'[1]6.EXPORTACION VARIETAL'!Q373/1000</f>
        <v>0.81399999999999995</v>
      </c>
      <c r="G248" s="251">
        <f>+'[1]6.EXPORTACION VARIETAL'!Q385/1000</f>
        <v>1.153</v>
      </c>
      <c r="H248" s="250"/>
      <c r="I248" s="95"/>
      <c r="J248" s="2"/>
      <c r="K248" s="93" t="s">
        <v>6</v>
      </c>
      <c r="L248" s="108">
        <f>+SUM('[1]6.EXPORTACION VARIETAL'!Q314:Q325)/1000</f>
        <v>10.197895016099997</v>
      </c>
      <c r="M248" s="6">
        <f>+SUM(C240:C248)+SUM(B249:B251)</f>
        <v>10.51327</v>
      </c>
      <c r="N248" s="6">
        <f t="shared" ref="N248:O248" si="550">+SUM(D240:D248)+SUM(C249:C251)</f>
        <v>10.953000000000001</v>
      </c>
      <c r="O248" s="6">
        <f t="shared" si="550"/>
        <v>9.7999999999999989</v>
      </c>
      <c r="P248" s="6">
        <f>+SUM(F240:F248)+SUM(E249:E251)</f>
        <v>10.237</v>
      </c>
      <c r="Q248" s="109">
        <f>+SUM(G240:G248)+SUM(F249:F251)</f>
        <v>10.574999999999999</v>
      </c>
      <c r="R248" s="109"/>
      <c r="S248" s="121"/>
      <c r="T248" s="117"/>
    </row>
    <row r="249" spans="1:20">
      <c r="A249" s="93" t="s">
        <v>7</v>
      </c>
      <c r="B249" s="250">
        <f>+'[1]6.EXPORTACION VARIETAL'!Q326/1000</f>
        <v>0.82226999999999995</v>
      </c>
      <c r="C249" s="172">
        <f>+'[1]6.EXPORTACION VARIETAL'!Q338/1000</f>
        <v>0.874</v>
      </c>
      <c r="D249" s="172">
        <f>+'[1]6.EXPORTACION VARIETAL'!Q350/1000</f>
        <v>0.93899999999999995</v>
      </c>
      <c r="E249" s="172">
        <f>+'[1]6.EXPORTACION VARIETAL'!Q362/1000</f>
        <v>0.92100000000000004</v>
      </c>
      <c r="F249" s="172">
        <f>+'[1]6.EXPORTACION VARIETAL'!Q374/1000</f>
        <v>0.83</v>
      </c>
      <c r="G249" s="251">
        <f>+'[1]6.EXPORTACION VARIETAL'!Q386/1000</f>
        <v>0.996</v>
      </c>
      <c r="H249" s="250"/>
      <c r="I249" s="95"/>
      <c r="J249" s="2"/>
      <c r="K249" s="93" t="s">
        <v>7</v>
      </c>
      <c r="L249" s="108">
        <f>+SUM('[1]6.EXPORTACION VARIETAL'!Q315:Q326)/1000</f>
        <v>10.273295016099999</v>
      </c>
      <c r="M249" s="6">
        <f>+SUM(C240:C249)+SUM(B250:B251)</f>
        <v>10.565000000000001</v>
      </c>
      <c r="N249" s="6">
        <f t="shared" ref="N249:O249" si="551">+SUM(D240:D249)+SUM(C250:C251)</f>
        <v>11.018000000000001</v>
      </c>
      <c r="O249" s="6">
        <f t="shared" si="551"/>
        <v>9.782</v>
      </c>
      <c r="P249" s="6">
        <f>+SUM(F240:F249)+SUM(E250:E251)</f>
        <v>10.146000000000001</v>
      </c>
      <c r="Q249" s="109">
        <f>+SUM(G240:G249)+SUM(F250:F251)</f>
        <v>10.741000000000001</v>
      </c>
      <c r="R249" s="94"/>
      <c r="S249" s="121"/>
      <c r="T249" s="117"/>
    </row>
    <row r="250" spans="1:20">
      <c r="A250" s="93" t="s">
        <v>8</v>
      </c>
      <c r="B250" s="250">
        <f>+'[1]6.EXPORTACION VARIETAL'!Q327/1000</f>
        <v>0.626</v>
      </c>
      <c r="C250" s="172">
        <f>+'[1]6.EXPORTACION VARIETAL'!Q339/1000</f>
        <v>0.73199999999999998</v>
      </c>
      <c r="D250" s="172">
        <f>+'[1]6.EXPORTACION VARIETAL'!Q351/1000</f>
        <v>0.76200000000000001</v>
      </c>
      <c r="E250" s="172">
        <f>+'[1]6.EXPORTACION VARIETAL'!Q363/1000</f>
        <v>0.51800000000000002</v>
      </c>
      <c r="F250" s="172">
        <f>+'[1]6.EXPORTACION VARIETAL'!Q375/1000</f>
        <v>0.63500000000000001</v>
      </c>
      <c r="G250" s="251">
        <f>+'[1]6.EXPORTACION VARIETAL'!Q387/1000</f>
        <v>1.044</v>
      </c>
      <c r="H250" s="250"/>
      <c r="I250" s="95"/>
      <c r="J250" s="2"/>
      <c r="K250" s="93" t="s">
        <v>8</v>
      </c>
      <c r="L250" s="108">
        <f>+SUM('[1]6.EXPORTACION VARIETAL'!Q316:Q327)/1000</f>
        <v>10.3462350161</v>
      </c>
      <c r="M250" s="6">
        <f>+SUM(C240:C250)+SUM(B251)</f>
        <v>10.670999999999999</v>
      </c>
      <c r="N250" s="6">
        <f t="shared" ref="N250:O250" si="552">+SUM(D240:D250)+SUM(C251)</f>
        <v>11.048000000000002</v>
      </c>
      <c r="O250" s="6">
        <f t="shared" si="552"/>
        <v>9.5380000000000003</v>
      </c>
      <c r="P250" s="6">
        <f>+SUM(F240:F250)+SUM(E251)</f>
        <v>10.263</v>
      </c>
      <c r="Q250" s="109">
        <f>+SUM(G240:G250)+SUM(F251)</f>
        <v>11.150000000000002</v>
      </c>
      <c r="R250" s="94"/>
      <c r="S250" s="121"/>
      <c r="T250" s="117"/>
    </row>
    <row r="251" spans="1:20">
      <c r="A251" s="93" t="s">
        <v>9</v>
      </c>
      <c r="B251" s="250">
        <f>+'[1]6.EXPORTACION VARIETAL'!Q328/1000</f>
        <v>0.873</v>
      </c>
      <c r="C251" s="172">
        <f>+'[1]6.EXPORTACION VARIETAL'!Q340/1000</f>
        <v>0.71699999999999997</v>
      </c>
      <c r="D251" s="172">
        <f>+'[1]6.EXPORTACION VARIETAL'!Q352/1000</f>
        <v>0.59</v>
      </c>
      <c r="E251" s="172">
        <f>+'[1]6.EXPORTACION VARIETAL'!Q364/1000</f>
        <v>0.74299999999999999</v>
      </c>
      <c r="F251" s="172">
        <f>+'[1]6.EXPORTACION VARIETAL'!Q376/1000</f>
        <v>0.48899999999999999</v>
      </c>
      <c r="G251" s="251">
        <f>+'[1]6.EXPORTACION VARIETAL'!Q388/1000</f>
        <v>1.2</v>
      </c>
      <c r="H251" s="250"/>
      <c r="I251" s="95"/>
      <c r="J251" s="2"/>
      <c r="K251" s="93" t="s">
        <v>9</v>
      </c>
      <c r="L251" s="108">
        <f>+SUM('[1]6.EXPORTACION VARIETAL'!Q317:Q328)/1000</f>
        <v>10.686579999999999</v>
      </c>
      <c r="M251" s="6">
        <f>+SUM(C240:C251)</f>
        <v>10.515000000000001</v>
      </c>
      <c r="N251" s="6">
        <f t="shared" ref="N251:O251" si="553">+SUM(D240:D251)</f>
        <v>10.921000000000001</v>
      </c>
      <c r="O251" s="6">
        <f t="shared" si="553"/>
        <v>9.6910000000000007</v>
      </c>
      <c r="P251" s="6">
        <f>+SUM(F240:F251)</f>
        <v>10.009</v>
      </c>
      <c r="Q251" s="109">
        <f>+SUM(G240:G251)</f>
        <v>11.861000000000001</v>
      </c>
      <c r="R251" s="94"/>
      <c r="S251" s="121"/>
      <c r="T251" s="117"/>
    </row>
    <row r="252" spans="1:20" ht="28">
      <c r="A252" s="96" t="s">
        <v>13</v>
      </c>
      <c r="B252" s="252">
        <f>SUM(B240:B251)</f>
        <v>10.686579999999999</v>
      </c>
      <c r="C252" s="253">
        <f>SUM(C240:C251)</f>
        <v>10.515000000000001</v>
      </c>
      <c r="D252" s="253">
        <f>SUM(D240:D251)</f>
        <v>10.921000000000001</v>
      </c>
      <c r="E252" s="253">
        <f>SUM(E240:E251)</f>
        <v>9.6910000000000007</v>
      </c>
      <c r="F252" s="253">
        <f>SUM(F240:F251)</f>
        <v>10.009</v>
      </c>
      <c r="G252" s="254">
        <f t="shared" ref="G252" si="554">SUM(G240:G251)</f>
        <v>11.861000000000001</v>
      </c>
      <c r="H252" s="252"/>
      <c r="I252" s="98"/>
      <c r="J252" s="3"/>
      <c r="K252" s="96" t="s">
        <v>14</v>
      </c>
      <c r="L252" s="110">
        <f t="shared" ref="L252:R252" si="555">+AVERAGE(L240:L251)</f>
        <v>10.536974592724997</v>
      </c>
      <c r="M252" s="87">
        <f t="shared" si="555"/>
        <v>10.542974166666665</v>
      </c>
      <c r="N252" s="87">
        <f t="shared" si="555"/>
        <v>10.772666666666666</v>
      </c>
      <c r="O252" s="87">
        <f t="shared" si="555"/>
        <v>10.497166666666667</v>
      </c>
      <c r="P252" s="87">
        <f t="shared" si="555"/>
        <v>9.7678333333333338</v>
      </c>
      <c r="Q252" s="111">
        <f t="shared" si="555"/>
        <v>10.446166666666668</v>
      </c>
      <c r="R252" s="97">
        <f t="shared" si="555"/>
        <v>12.023275</v>
      </c>
      <c r="S252" s="123">
        <f>+R252/Q252-1</f>
        <v>0.15097483925522903</v>
      </c>
      <c r="T252" s="188">
        <f>+POWER(R252/M252,0.2)-1</f>
        <v>2.6625216999460743E-2</v>
      </c>
    </row>
    <row r="253" spans="1:20" ht="28">
      <c r="A253" s="99" t="s">
        <v>15</v>
      </c>
      <c r="B253" s="112">
        <f>+B252/B$324</f>
        <v>1.4163556877027011E-2</v>
      </c>
      <c r="C253" s="88">
        <f t="shared" ref="C253" si="556">+C252/C$324</f>
        <v>1.4227955802002062E-2</v>
      </c>
      <c r="D253" s="88">
        <f t="shared" ref="D253" si="557">+D252/D$324</f>
        <v>1.4809902740937226E-2</v>
      </c>
      <c r="E253" s="88">
        <f t="shared" ref="E253" si="558">+E252/E$324</f>
        <v>1.3409974940187164E-2</v>
      </c>
      <c r="F253" s="88">
        <f t="shared" ref="F253:G253" si="559">+F252/F$324</f>
        <v>1.4028856639073358E-2</v>
      </c>
      <c r="G253" s="113">
        <f t="shared" si="559"/>
        <v>1.4486027535787609E-2</v>
      </c>
      <c r="H253" s="223"/>
      <c r="I253" s="101"/>
      <c r="J253" s="3"/>
      <c r="K253" s="99" t="s">
        <v>15</v>
      </c>
      <c r="L253" s="112">
        <f>+L252/L$324</f>
        <v>1.4303117852014409E-2</v>
      </c>
      <c r="M253" s="88">
        <f t="shared" ref="M253" si="560">+M252/M$324</f>
        <v>1.4146152966156367E-2</v>
      </c>
      <c r="N253" s="88">
        <f t="shared" ref="N253" si="561">+N252/N$324</f>
        <v>1.4561626028715033E-2</v>
      </c>
      <c r="O253" s="88">
        <f t="shared" ref="O253" si="562">+O252/O$324</f>
        <v>1.4239203149024542E-2</v>
      </c>
      <c r="P253" s="88">
        <f t="shared" ref="P253" si="563">+P252/P$324</f>
        <v>1.3777957125814751E-2</v>
      </c>
      <c r="Q253" s="113">
        <f t="shared" ref="Q253" si="564">+Q252/Q$324</f>
        <v>1.3564207131115115E-2</v>
      </c>
      <c r="R253" s="100">
        <f t="shared" ref="R253" si="565">+R252/R$163</f>
        <v>4.6021259705084847E-2</v>
      </c>
      <c r="S253" s="122"/>
      <c r="T253" s="118"/>
    </row>
    <row r="254" spans="1:20" ht="29" thickBot="1">
      <c r="A254" s="102" t="s">
        <v>12</v>
      </c>
      <c r="B254" s="114"/>
      <c r="C254" s="89">
        <f>+C252/B252-1</f>
        <v>-1.6055651106340774E-2</v>
      </c>
      <c r="D254" s="89">
        <f t="shared" ref="D254" si="566">+D252/C252-1</f>
        <v>3.8611507370423181E-2</v>
      </c>
      <c r="E254" s="89">
        <f t="shared" ref="E254" si="567">+E252/D252-1</f>
        <v>-0.11262704880505447</v>
      </c>
      <c r="F254" s="89">
        <f t="shared" ref="F254:G254" si="568">+F252/E252-1</f>
        <v>3.2813951088638937E-2</v>
      </c>
      <c r="G254" s="115">
        <f t="shared" si="568"/>
        <v>0.18503346987711056</v>
      </c>
      <c r="H254" s="114"/>
      <c r="I254" s="105"/>
      <c r="J254" s="2"/>
      <c r="K254" s="102" t="s">
        <v>12</v>
      </c>
      <c r="L254" s="114"/>
      <c r="M254" s="89">
        <f>+M252/L252-1</f>
        <v>5.6938297505348956E-4</v>
      </c>
      <c r="N254" s="89">
        <f t="shared" ref="N254" si="569">+N252/M252-1</f>
        <v>2.1786309666413706E-2</v>
      </c>
      <c r="O254" s="89">
        <f t="shared" ref="O254" si="570">+O252/N252-1</f>
        <v>-2.5573983538585199E-2</v>
      </c>
      <c r="P254" s="89">
        <f t="shared" ref="P254" si="571">+P252/O252-1</f>
        <v>-6.9479065779654792E-2</v>
      </c>
      <c r="Q254" s="115">
        <f t="shared" ref="Q254" si="572">+Q252/P252-1</f>
        <v>6.9445629361680528E-2</v>
      </c>
      <c r="R254" s="104">
        <f t="shared" ref="R254" si="573">+R252/Q252-1</f>
        <v>0.15097483925522903</v>
      </c>
      <c r="S254" s="103"/>
      <c r="T254" s="119"/>
    </row>
    <row r="255" spans="1:20" ht="15" thickBo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</row>
    <row r="256" spans="1:20" ht="15" thickBot="1">
      <c r="A256" s="285" t="s">
        <v>75</v>
      </c>
      <c r="B256" s="286"/>
      <c r="C256" s="286"/>
      <c r="D256" s="286"/>
      <c r="E256" s="286"/>
      <c r="F256" s="286"/>
      <c r="G256" s="286"/>
      <c r="H256" s="286"/>
      <c r="I256" s="287"/>
      <c r="J256" s="2"/>
      <c r="K256" s="285" t="s">
        <v>76</v>
      </c>
      <c r="L256" s="286"/>
      <c r="M256" s="286"/>
      <c r="N256" s="286"/>
      <c r="O256" s="286"/>
      <c r="P256" s="286"/>
      <c r="Q256" s="286"/>
      <c r="R256" s="286"/>
      <c r="S256" s="286"/>
      <c r="T256" s="287"/>
    </row>
    <row r="257" spans="1:20" ht="42">
      <c r="A257" s="90"/>
      <c r="B257" s="106">
        <v>2016</v>
      </c>
      <c r="C257" s="86">
        <f>+B257+1</f>
        <v>2017</v>
      </c>
      <c r="D257" s="86">
        <f t="shared" ref="D257" si="574">+C257+1</f>
        <v>2018</v>
      </c>
      <c r="E257" s="86">
        <f t="shared" ref="E257" si="575">+D257+1</f>
        <v>2019</v>
      </c>
      <c r="F257" s="86">
        <f t="shared" ref="F257" si="576">+E257+1</f>
        <v>2020</v>
      </c>
      <c r="G257" s="107">
        <f t="shared" ref="G257" si="577">+F257+1</f>
        <v>2021</v>
      </c>
      <c r="H257" s="106">
        <v>2022</v>
      </c>
      <c r="I257" s="92" t="s">
        <v>16</v>
      </c>
      <c r="J257" s="2"/>
      <c r="K257" s="90"/>
      <c r="L257" s="106">
        <v>2016</v>
      </c>
      <c r="M257" s="86">
        <f>+L257+1</f>
        <v>2017</v>
      </c>
      <c r="N257" s="86">
        <f t="shared" ref="N257" si="578">+M257+1</f>
        <v>2018</v>
      </c>
      <c r="O257" s="86">
        <f t="shared" ref="O257" si="579">+N257+1</f>
        <v>2019</v>
      </c>
      <c r="P257" s="86">
        <f t="shared" ref="P257" si="580">+O257+1</f>
        <v>2020</v>
      </c>
      <c r="Q257" s="107">
        <f t="shared" ref="Q257" si="581">+P257+1</f>
        <v>2021</v>
      </c>
      <c r="R257" s="91">
        <v>2022</v>
      </c>
      <c r="S257" s="120" t="s">
        <v>16</v>
      </c>
      <c r="T257" s="116" t="s">
        <v>21</v>
      </c>
    </row>
    <row r="258" spans="1:20">
      <c r="A258" s="93" t="s">
        <v>10</v>
      </c>
      <c r="B258" s="250">
        <f>+'[1]6.EXPORTACION VARIETAL'!R317/1000</f>
        <v>2.6712699999999998</v>
      </c>
      <c r="C258" s="172">
        <f>+'[1]6.EXPORTACION VARIETAL'!R329/1000</f>
        <v>2.988</v>
      </c>
      <c r="D258" s="172">
        <f>+'[1]6.EXPORTACION VARIETAL'!R341/1000</f>
        <v>2.9630000000000001</v>
      </c>
      <c r="E258" s="172">
        <f>+'[1]6.EXPORTACION VARIETAL'!R353/1000</f>
        <v>2.677</v>
      </c>
      <c r="F258" s="172">
        <f>+'[1]6.EXPORTACION VARIETAL'!R365/1000</f>
        <v>2.883</v>
      </c>
      <c r="G258" s="251">
        <f>+'[1]6.EXPORTACION VARIETAL'!R377/1000</f>
        <v>3.637</v>
      </c>
      <c r="H258" s="250">
        <f>+'[1]6.EXPORTACION VARIETAL'!R389/1000</f>
        <v>3.093</v>
      </c>
      <c r="I258" s="95">
        <f>+H258/G258-1</f>
        <v>-0.14957382458069834</v>
      </c>
      <c r="J258" s="2"/>
      <c r="K258" s="93" t="s">
        <v>10</v>
      </c>
      <c r="L258" s="108">
        <f>+SUM('[1]6.EXPORTACION VARIETAL'!R306:R317)/1000</f>
        <v>37.211329999999997</v>
      </c>
      <c r="M258" s="6">
        <f>+SUM(C258)+SUM(B259:B269)</f>
        <v>37.809090000000005</v>
      </c>
      <c r="N258" s="6">
        <f t="shared" ref="N258:O258" si="582">+SUM(D258)+SUM(C259:C269)</f>
        <v>35.365000000000002</v>
      </c>
      <c r="O258" s="6">
        <f t="shared" si="582"/>
        <v>34.559000000000005</v>
      </c>
      <c r="P258" s="6">
        <f t="shared" ref="P258" si="583">+SUM(F258)+SUM(E259:E269)</f>
        <v>37.029000000000003</v>
      </c>
      <c r="Q258" s="109">
        <f t="shared" ref="Q258" si="584">+SUM(G258)+SUM(F259:F269)</f>
        <v>41.937999999999995</v>
      </c>
      <c r="R258" s="94">
        <f t="shared" ref="R258" si="585">+SUM(H258)+SUM(G259:G269)</f>
        <v>48.063000000000002</v>
      </c>
      <c r="S258" s="121">
        <f>+R258/Q258-1</f>
        <v>0.14604892937193026</v>
      </c>
      <c r="T258" s="117">
        <f>+POWER(R258/M258,0.2)-1</f>
        <v>4.9162912563085026E-2</v>
      </c>
    </row>
    <row r="259" spans="1:20">
      <c r="A259" s="93" t="s">
        <v>11</v>
      </c>
      <c r="B259" s="250">
        <f>+'[1]6.EXPORTACION VARIETAL'!R318/1000</f>
        <v>2.4012099999999998</v>
      </c>
      <c r="C259" s="172">
        <f>+'[1]6.EXPORTACION VARIETAL'!R330/1000</f>
        <v>1.87</v>
      </c>
      <c r="D259" s="172">
        <f>+'[1]6.EXPORTACION VARIETAL'!R342/1000</f>
        <v>2.2360000000000002</v>
      </c>
      <c r="E259" s="172">
        <f>+'[1]6.EXPORTACION VARIETAL'!R354/1000</f>
        <v>2.1120000000000001</v>
      </c>
      <c r="F259" s="172">
        <f>+'[1]6.EXPORTACION VARIETAL'!R366/1000</f>
        <v>2.847</v>
      </c>
      <c r="G259" s="251">
        <f>+'[1]6.EXPORTACION VARIETAL'!R378/1000</f>
        <v>2.8050000000000002</v>
      </c>
      <c r="H259" s="250">
        <f>+'[1]6.EXPORTACION VARIETAL'!R390/1000</f>
        <v>4.5028000000000006</v>
      </c>
      <c r="I259" s="95">
        <f>+H259/G259-1</f>
        <v>0.60527629233511604</v>
      </c>
      <c r="J259" s="2"/>
      <c r="K259" s="93" t="s">
        <v>11</v>
      </c>
      <c r="L259" s="108">
        <f>+SUM('[1]6.EXPORTACION VARIETAL'!R307:R318)/1000</f>
        <v>36.966539999999995</v>
      </c>
      <c r="M259" s="6">
        <f>+SUM(C258:C259)+SUM(B260:B269)</f>
        <v>37.277879999999996</v>
      </c>
      <c r="N259" s="6">
        <f t="shared" ref="N259:O259" si="586">+SUM(D258:D259)+SUM(C260:C269)</f>
        <v>35.730999999999995</v>
      </c>
      <c r="O259" s="6">
        <f t="shared" si="586"/>
        <v>34.435000000000002</v>
      </c>
      <c r="P259" s="6">
        <f t="shared" ref="P259" si="587">+SUM(F258:F259)+SUM(E260:E269)</f>
        <v>37.76400000000001</v>
      </c>
      <c r="Q259" s="109">
        <f t="shared" ref="Q259" si="588">+SUM(G258:G259)+SUM(F260:F269)</f>
        <v>41.896000000000001</v>
      </c>
      <c r="R259" s="94">
        <f t="shared" ref="R259" si="589">+SUM(H258:H259)+SUM(G260:G269)</f>
        <v>49.760800000000003</v>
      </c>
      <c r="S259" s="121">
        <f t="shared" ref="S259:S263" si="590">+R259/Q259-1</f>
        <v>0.18772197823181225</v>
      </c>
      <c r="T259" s="117">
        <f t="shared" ref="T259:T263" si="591">+POWER(R259/M259,0.2)-1</f>
        <v>5.9466501384323633E-2</v>
      </c>
    </row>
    <row r="260" spans="1:20">
      <c r="A260" s="93" t="s">
        <v>0</v>
      </c>
      <c r="B260" s="250">
        <f>+'[1]6.EXPORTACION VARIETAL'!R319/1000</f>
        <v>2.9516199999999997</v>
      </c>
      <c r="C260" s="172">
        <f>+'[1]6.EXPORTACION VARIETAL'!R331/1000</f>
        <v>2.9350000000000001</v>
      </c>
      <c r="D260" s="172">
        <f>+'[1]6.EXPORTACION VARIETAL'!R343/1000</f>
        <v>2.847</v>
      </c>
      <c r="E260" s="172">
        <f>+'[1]6.EXPORTACION VARIETAL'!R355/1000</f>
        <v>3.036</v>
      </c>
      <c r="F260" s="172">
        <f>+'[1]6.EXPORTACION VARIETAL'!R367/1000</f>
        <v>2.7149999999999999</v>
      </c>
      <c r="G260" s="251">
        <f>+'[1]6.EXPORTACION VARIETAL'!R379/1000</f>
        <v>3.8170000000000002</v>
      </c>
      <c r="H260" s="250">
        <f>+'[1]6.EXPORTACION VARIETAL'!R391/1000</f>
        <v>3.8214000000000001</v>
      </c>
      <c r="I260" s="95">
        <f>+H260/G260-1</f>
        <v>1.1527377521614035E-3</v>
      </c>
      <c r="J260" s="2"/>
      <c r="K260" s="93" t="s">
        <v>0</v>
      </c>
      <c r="L260" s="108">
        <f>+SUM('[1]6.EXPORTACION VARIETAL'!R308:R319)/1000</f>
        <v>36.653160000000007</v>
      </c>
      <c r="M260" s="6">
        <f>+SUM(C258:C260)+SUM(B261:B269)</f>
        <v>37.26126</v>
      </c>
      <c r="N260" s="6">
        <f t="shared" ref="N260:O260" si="592">+SUM(D258:D260)+SUM(C261:C269)</f>
        <v>35.643000000000001</v>
      </c>
      <c r="O260" s="6">
        <f t="shared" si="592"/>
        <v>34.623999999999995</v>
      </c>
      <c r="P260" s="6">
        <f t="shared" ref="P260" si="593">+SUM(F258:F260)+SUM(E261:E269)</f>
        <v>37.442999999999998</v>
      </c>
      <c r="Q260" s="109">
        <f t="shared" ref="Q260" si="594">+SUM(G258:G260)+SUM(F261:F269)</f>
        <v>42.997999999999998</v>
      </c>
      <c r="R260" s="94">
        <f t="shared" ref="R260" si="595">+SUM(H258:H260)+SUM(G261:G269)</f>
        <v>49.765199999999993</v>
      </c>
      <c r="S260" s="121">
        <f t="shared" si="590"/>
        <v>0.15738406437508701</v>
      </c>
      <c r="T260" s="117">
        <f t="shared" si="591"/>
        <v>5.9579734596362233E-2</v>
      </c>
    </row>
    <row r="261" spans="1:20">
      <c r="A261" s="93" t="s">
        <v>1</v>
      </c>
      <c r="B261" s="250">
        <f>+'[1]6.EXPORTACION VARIETAL'!R320/1000</f>
        <v>4.2571000000000003</v>
      </c>
      <c r="C261" s="172">
        <f>+'[1]6.EXPORTACION VARIETAL'!R332/1000</f>
        <v>2.9060000000000001</v>
      </c>
      <c r="D261" s="172">
        <f>+'[1]6.EXPORTACION VARIETAL'!R344/1000</f>
        <v>2.8140000000000001</v>
      </c>
      <c r="E261" s="172">
        <f>+'[1]6.EXPORTACION VARIETAL'!R356/1000</f>
        <v>3.3620000000000001</v>
      </c>
      <c r="F261" s="172">
        <f>+'[1]6.EXPORTACION VARIETAL'!R368/1000</f>
        <v>4.2649999999999997</v>
      </c>
      <c r="G261" s="251">
        <f>+'[1]6.EXPORTACION VARIETAL'!R380/1000</f>
        <v>3.8130000000000002</v>
      </c>
      <c r="H261" s="250">
        <f>+'[1]6.EXPORTACION VARIETAL'!R392/1000</f>
        <v>4.2918000000000003</v>
      </c>
      <c r="I261" s="95">
        <f t="shared" ref="I261:I263" si="596">+H261/G261-1</f>
        <v>0.12557041699449245</v>
      </c>
      <c r="J261" s="2"/>
      <c r="K261" s="93" t="s">
        <v>1</v>
      </c>
      <c r="L261" s="108">
        <f>+SUM('[1]6.EXPORTACION VARIETAL'!R309:R320)/1000</f>
        <v>38.257259999999995</v>
      </c>
      <c r="M261" s="6">
        <f>+SUM(C258:C261)+SUM(B262:B269)</f>
        <v>35.910160000000005</v>
      </c>
      <c r="N261" s="6">
        <f t="shared" ref="N261:O261" si="597">+SUM(D258:D261)+SUM(C262:C269)</f>
        <v>35.551000000000002</v>
      </c>
      <c r="O261" s="6">
        <f t="shared" si="597"/>
        <v>35.171999999999997</v>
      </c>
      <c r="P261" s="6">
        <f>+SUM(F258:F261)+SUM(E262:E269)</f>
        <v>38.346000000000004</v>
      </c>
      <c r="Q261" s="109">
        <f>+SUM(G258:G261)+SUM(F262:F269)</f>
        <v>42.545999999999999</v>
      </c>
      <c r="R261" s="94">
        <f>+SUM(H258:H261)+SUM(G262:G269)</f>
        <v>50.244</v>
      </c>
      <c r="S261" s="121">
        <f t="shared" si="590"/>
        <v>0.18093357777464392</v>
      </c>
      <c r="T261" s="117">
        <f t="shared" si="591"/>
        <v>6.94817385101274E-2</v>
      </c>
    </row>
    <row r="262" spans="1:20">
      <c r="A262" s="93" t="s">
        <v>2</v>
      </c>
      <c r="B262" s="250">
        <f>+'[1]6.EXPORTACION VARIETAL'!R321/1000</f>
        <v>3.0829</v>
      </c>
      <c r="C262" s="172">
        <f>+'[1]6.EXPORTACION VARIETAL'!R333/1000</f>
        <v>2.827</v>
      </c>
      <c r="D262" s="172">
        <f>+'[1]6.EXPORTACION VARIETAL'!R345/1000</f>
        <v>2.681</v>
      </c>
      <c r="E262" s="172">
        <f>+'[1]6.EXPORTACION VARIETAL'!R357/1000</f>
        <v>3.262</v>
      </c>
      <c r="F262" s="172">
        <f>+'[1]6.EXPORTACION VARIETAL'!R369/1000</f>
        <v>2.71</v>
      </c>
      <c r="G262" s="251">
        <f>+'[1]6.EXPORTACION VARIETAL'!R381/1000</f>
        <v>4.351</v>
      </c>
      <c r="H262" s="250">
        <f>+'[1]6.EXPORTACION VARIETAL'!R393/1000</f>
        <v>3.5832899999999999</v>
      </c>
      <c r="I262" s="95">
        <f t="shared" si="596"/>
        <v>-0.17644449551827168</v>
      </c>
      <c r="J262" s="2"/>
      <c r="K262" s="93" t="s">
        <v>2</v>
      </c>
      <c r="L262" s="108">
        <f>+SUM('[1]6.EXPORTACION VARIETAL'!R310:R321)/1000</f>
        <v>37.814207912599997</v>
      </c>
      <c r="M262" s="6">
        <f>+SUM(C258:C262)+SUM(B263:B269)</f>
        <v>35.654260000000008</v>
      </c>
      <c r="N262" s="6">
        <f t="shared" ref="N262:O262" si="598">+SUM(D258:D262)+SUM(C263:C269)</f>
        <v>35.405000000000001</v>
      </c>
      <c r="O262" s="6">
        <f t="shared" si="598"/>
        <v>35.753</v>
      </c>
      <c r="P262" s="6">
        <f>+SUM(F258:F262)+SUM(E263:E269)</f>
        <v>37.794000000000004</v>
      </c>
      <c r="Q262" s="109">
        <f>+SUM(G258:G262)+SUM(F263:F269)</f>
        <v>44.186999999999998</v>
      </c>
      <c r="R262" s="94">
        <f>+SUM(H258:H262)+SUM(G263:G269)</f>
        <v>49.476289999999999</v>
      </c>
      <c r="S262" s="121">
        <f t="shared" si="590"/>
        <v>0.11970240115871178</v>
      </c>
      <c r="T262" s="117">
        <f t="shared" si="591"/>
        <v>6.7719415041186837E-2</v>
      </c>
    </row>
    <row r="263" spans="1:20">
      <c r="A263" s="93" t="s">
        <v>3</v>
      </c>
      <c r="B263" s="250">
        <f>+'[1]6.EXPORTACION VARIETAL'!R322/1000</f>
        <v>2.7870100000000004</v>
      </c>
      <c r="C263" s="172">
        <f>+'[1]6.EXPORTACION VARIETAL'!R334/1000</f>
        <v>3.56</v>
      </c>
      <c r="D263" s="172">
        <f>+'[1]6.EXPORTACION VARIETAL'!R346/1000</f>
        <v>2.3410000000000002</v>
      </c>
      <c r="E263" s="172">
        <f>+'[1]6.EXPORTACION VARIETAL'!R358/1000</f>
        <v>2.4860000000000002</v>
      </c>
      <c r="F263" s="172">
        <f>+'[1]6.EXPORTACION VARIETAL'!R370/1000</f>
        <v>2.9409999999999998</v>
      </c>
      <c r="G263" s="251">
        <f>+'[1]6.EXPORTACION VARIETAL'!R382/1000</f>
        <v>4.0469999999999997</v>
      </c>
      <c r="H263" s="250">
        <f>+'[1]6.EXPORTACION VARIETAL'!R394/1000</f>
        <v>4.5472700000000001</v>
      </c>
      <c r="I263" s="95">
        <f t="shared" si="596"/>
        <v>0.12361502347417863</v>
      </c>
      <c r="J263" s="2"/>
      <c r="K263" s="93" t="s">
        <v>3</v>
      </c>
      <c r="L263" s="108">
        <f>+SUM('[1]6.EXPORTACION VARIETAL'!R311:R322)/1000</f>
        <v>36.844687912600001</v>
      </c>
      <c r="M263" s="6">
        <f>+SUM(C258:C263)+SUM(B264:B269)</f>
        <v>36.427250000000001</v>
      </c>
      <c r="N263" s="6">
        <f t="shared" ref="N263:O263" si="599">+SUM(D258:D263)+SUM(C264:C269)</f>
        <v>34.186000000000007</v>
      </c>
      <c r="O263" s="6">
        <f t="shared" si="599"/>
        <v>35.897999999999996</v>
      </c>
      <c r="P263" s="6">
        <f>+SUM(F258:F263)+SUM(E264:E269)</f>
        <v>38.249000000000002</v>
      </c>
      <c r="Q263" s="109">
        <f>+SUM(G258:G263)+SUM(F264:F269)</f>
        <v>45.293000000000006</v>
      </c>
      <c r="R263" s="94">
        <f>+SUM(H258:H263)+SUM(G264:G269)</f>
        <v>49.976560000000006</v>
      </c>
      <c r="S263" s="121">
        <f t="shared" si="590"/>
        <v>0.10340582429956058</v>
      </c>
      <c r="T263" s="117">
        <f t="shared" si="591"/>
        <v>6.5290354049735377E-2</v>
      </c>
    </row>
    <row r="264" spans="1:20">
      <c r="A264" s="93" t="s">
        <v>4</v>
      </c>
      <c r="B264" s="250">
        <f>+'[1]6.EXPORTACION VARIETAL'!R323/1000</f>
        <v>2.6810700000000001</v>
      </c>
      <c r="C264" s="172">
        <f>+'[1]6.EXPORTACION VARIETAL'!R335/1000</f>
        <v>2.9740000000000002</v>
      </c>
      <c r="D264" s="172">
        <f>+'[1]6.EXPORTACION VARIETAL'!R347/1000</f>
        <v>3.3839999999999999</v>
      </c>
      <c r="E264" s="172">
        <f>+'[1]6.EXPORTACION VARIETAL'!R359/1000</f>
        <v>3.387</v>
      </c>
      <c r="F264" s="172">
        <f>+'[1]6.EXPORTACION VARIETAL'!R371/1000</f>
        <v>4.63</v>
      </c>
      <c r="G264" s="251">
        <f>+'[1]6.EXPORTACION VARIETAL'!R383/1000</f>
        <v>4.399</v>
      </c>
      <c r="H264" s="250"/>
      <c r="I264" s="95"/>
      <c r="J264" s="2"/>
      <c r="K264" s="93" t="s">
        <v>4</v>
      </c>
      <c r="L264" s="108">
        <f>+SUM('[1]6.EXPORTACION VARIETAL'!R312:R323)/1000</f>
        <v>36.338327912600001</v>
      </c>
      <c r="M264" s="6">
        <f>+SUM(C258:C264)+SUM(B265:B269)</f>
        <v>36.720179999999999</v>
      </c>
      <c r="N264" s="6">
        <f t="shared" ref="N264:O264" si="600">+SUM(D258:D264)+SUM(C265:C269)</f>
        <v>34.596000000000004</v>
      </c>
      <c r="O264" s="6">
        <f t="shared" si="600"/>
        <v>35.900999999999996</v>
      </c>
      <c r="P264" s="6">
        <f>+SUM(F258:F264)+SUM(E265:E269)</f>
        <v>39.492000000000004</v>
      </c>
      <c r="Q264" s="109">
        <f>+SUM(G258:G264)+SUM(F265:F269)</f>
        <v>45.062000000000005</v>
      </c>
      <c r="R264" s="94"/>
      <c r="S264" s="121"/>
      <c r="T264" s="117"/>
    </row>
    <row r="265" spans="1:20">
      <c r="A265" s="93" t="s">
        <v>5</v>
      </c>
      <c r="B265" s="250">
        <f>+'[1]6.EXPORTACION VARIETAL'!R324/1000</f>
        <v>4.3769300000000007</v>
      </c>
      <c r="C265" s="172">
        <f>+'[1]6.EXPORTACION VARIETAL'!R336/1000</f>
        <v>3.9860000000000002</v>
      </c>
      <c r="D265" s="172">
        <f>+'[1]6.EXPORTACION VARIETAL'!R348/1000</f>
        <v>3.68</v>
      </c>
      <c r="E265" s="172">
        <f>+'[1]6.EXPORTACION VARIETAL'!R360/1000</f>
        <v>4.18</v>
      </c>
      <c r="F265" s="172">
        <f>+'[1]6.EXPORTACION VARIETAL'!R372/1000</f>
        <v>4.5860000000000003</v>
      </c>
      <c r="G265" s="251">
        <f>+'[1]6.EXPORTACION VARIETAL'!R384/1000</f>
        <v>4.226</v>
      </c>
      <c r="H265" s="250"/>
      <c r="I265" s="95"/>
      <c r="J265" s="2"/>
      <c r="K265" s="93" t="s">
        <v>5</v>
      </c>
      <c r="L265" s="108">
        <f>+SUM('[1]6.EXPORTACION VARIETAL'!R313:R324)/1000</f>
        <v>37.146807912600003</v>
      </c>
      <c r="M265" s="6">
        <f>+SUM(C258:C265)+SUM(B266:B269)</f>
        <v>36.329250000000002</v>
      </c>
      <c r="N265" s="6">
        <f t="shared" ref="N265:O265" si="601">+SUM(D258:D265)+SUM(C266:C269)</f>
        <v>34.290000000000006</v>
      </c>
      <c r="O265" s="6">
        <f t="shared" si="601"/>
        <v>36.400999999999996</v>
      </c>
      <c r="P265" s="6">
        <f>+SUM(F258:F265)+SUM(E266:E269)</f>
        <v>39.897999999999996</v>
      </c>
      <c r="Q265" s="109">
        <f>+SUM(G258:G265)+SUM(F266:F269)</f>
        <v>44.701999999999998</v>
      </c>
      <c r="R265" s="109"/>
      <c r="S265" s="121"/>
      <c r="T265" s="117"/>
    </row>
    <row r="266" spans="1:20">
      <c r="A266" s="93" t="s">
        <v>6</v>
      </c>
      <c r="B266" s="250">
        <f>+'[1]6.EXPORTACION VARIETAL'!R325/1000</f>
        <v>3.24614</v>
      </c>
      <c r="C266" s="172">
        <f>+'[1]6.EXPORTACION VARIETAL'!R337/1000</f>
        <v>2.6880000000000002</v>
      </c>
      <c r="D266" s="172">
        <f>+'[1]6.EXPORTACION VARIETAL'!R349/1000</f>
        <v>3.0739999999999998</v>
      </c>
      <c r="E266" s="172">
        <f>+'[1]6.EXPORTACION VARIETAL'!R361/1000</f>
        <v>3.024</v>
      </c>
      <c r="F266" s="172">
        <f>+'[1]6.EXPORTACION VARIETAL'!R373/1000</f>
        <v>3.5920000000000001</v>
      </c>
      <c r="G266" s="251">
        <f>+'[1]6.EXPORTACION VARIETAL'!R385/1000</f>
        <v>4.702</v>
      </c>
      <c r="H266" s="250"/>
      <c r="I266" s="95"/>
      <c r="J266" s="2"/>
      <c r="K266" s="93" t="s">
        <v>6</v>
      </c>
      <c r="L266" s="108">
        <f>+SUM('[1]6.EXPORTACION VARIETAL'!R314:R325)/1000</f>
        <v>36.898737912599998</v>
      </c>
      <c r="M266" s="6">
        <f>+SUM(C258:C266)+SUM(B267:B269)</f>
        <v>35.77111</v>
      </c>
      <c r="N266" s="6">
        <f t="shared" ref="N266:O266" si="602">+SUM(D258:D266)+SUM(C267:C269)</f>
        <v>34.676000000000002</v>
      </c>
      <c r="O266" s="6">
        <f t="shared" si="602"/>
        <v>36.350999999999999</v>
      </c>
      <c r="P266" s="6">
        <f>+SUM(F258:F266)+SUM(E267:E269)</f>
        <v>40.465999999999994</v>
      </c>
      <c r="Q266" s="109">
        <f>+SUM(G258:G266)+SUM(F267:F269)</f>
        <v>45.812000000000005</v>
      </c>
      <c r="R266" s="109"/>
      <c r="S266" s="121"/>
      <c r="T266" s="117"/>
    </row>
    <row r="267" spans="1:20">
      <c r="A267" s="93" t="s">
        <v>7</v>
      </c>
      <c r="B267" s="250">
        <f>+'[1]6.EXPORTACION VARIETAL'!R326/1000</f>
        <v>3.4851100000000002</v>
      </c>
      <c r="C267" s="172">
        <f>+'[1]6.EXPORTACION VARIETAL'!R338/1000</f>
        <v>3.266</v>
      </c>
      <c r="D267" s="172">
        <f>+'[1]6.EXPORTACION VARIETAL'!R350/1000</f>
        <v>3.6150000000000002</v>
      </c>
      <c r="E267" s="172">
        <f>+'[1]6.EXPORTACION VARIETAL'!R362/1000</f>
        <v>3.3290000000000002</v>
      </c>
      <c r="F267" s="172">
        <f>+'[1]6.EXPORTACION VARIETAL'!R374/1000</f>
        <v>3.6579999999999999</v>
      </c>
      <c r="G267" s="251">
        <f>+'[1]6.EXPORTACION VARIETAL'!R386/1000</f>
        <v>4.0860000000000003</v>
      </c>
      <c r="H267" s="250"/>
      <c r="I267" s="95"/>
      <c r="J267" s="2"/>
      <c r="K267" s="93" t="s">
        <v>7</v>
      </c>
      <c r="L267" s="108">
        <f>+SUM('[1]6.EXPORTACION VARIETAL'!R315:R326)/1000</f>
        <v>36.858147912599996</v>
      </c>
      <c r="M267" s="6">
        <f>+SUM(C258:C267)+SUM(B268:B269)</f>
        <v>35.552</v>
      </c>
      <c r="N267" s="6">
        <f t="shared" ref="N267:O267" si="603">+SUM(D258:D267)+SUM(C268:C269)</f>
        <v>35.025000000000006</v>
      </c>
      <c r="O267" s="6">
        <f t="shared" si="603"/>
        <v>36.064999999999998</v>
      </c>
      <c r="P267" s="6">
        <f>+SUM(F258:F267)+SUM(E268:E269)</f>
        <v>40.795000000000002</v>
      </c>
      <c r="Q267" s="109">
        <f>+SUM(G258:G267)+SUM(F268:F269)</f>
        <v>46.24</v>
      </c>
      <c r="R267" s="94"/>
      <c r="S267" s="121"/>
      <c r="T267" s="117"/>
    </row>
    <row r="268" spans="1:20">
      <c r="A268" s="93" t="s">
        <v>8</v>
      </c>
      <c r="B268" s="250">
        <f>+'[1]6.EXPORTACION VARIETAL'!R327/1000</f>
        <v>2.6869999999999998</v>
      </c>
      <c r="C268" s="172">
        <f>+'[1]6.EXPORTACION VARIETAL'!R339/1000</f>
        <v>2.702</v>
      </c>
      <c r="D268" s="172">
        <f>+'[1]6.EXPORTACION VARIETAL'!R351/1000</f>
        <v>2.645</v>
      </c>
      <c r="E268" s="172">
        <f>+'[1]6.EXPORTACION VARIETAL'!R363/1000</f>
        <v>2.7330000000000001</v>
      </c>
      <c r="F268" s="172">
        <f>+'[1]6.EXPORTACION VARIETAL'!R375/1000</f>
        <v>3.105</v>
      </c>
      <c r="G268" s="251">
        <f>+'[1]6.EXPORTACION VARIETAL'!R387/1000</f>
        <v>3.65</v>
      </c>
      <c r="H268" s="250"/>
      <c r="I268" s="95"/>
      <c r="J268" s="2"/>
      <c r="K268" s="93" t="s">
        <v>8</v>
      </c>
      <c r="L268" s="108">
        <f>+SUM('[1]6.EXPORTACION VARIETAL'!R316:R327)/1000</f>
        <v>36.996607912599998</v>
      </c>
      <c r="M268" s="6">
        <f>+SUM(C258:C268)+SUM(B269)</f>
        <v>35.567</v>
      </c>
      <c r="N268" s="6">
        <f t="shared" ref="N268:O268" si="604">+SUM(D258:D268)+SUM(C269)</f>
        <v>34.968000000000011</v>
      </c>
      <c r="O268" s="6">
        <f t="shared" si="604"/>
        <v>36.152999999999999</v>
      </c>
      <c r="P268" s="6">
        <f>+SUM(F258:F268)+SUM(E269)</f>
        <v>41.166999999999994</v>
      </c>
      <c r="Q268" s="109">
        <f>+SUM(G258:G268)+SUM(F269)</f>
        <v>46.785000000000004</v>
      </c>
      <c r="R268" s="94"/>
      <c r="S268" s="121"/>
      <c r="T268" s="117"/>
    </row>
    <row r="269" spans="1:20">
      <c r="A269" s="93" t="s">
        <v>9</v>
      </c>
      <c r="B269" s="250">
        <f>+'[1]6.EXPORTACION VARIETAL'!R328/1000</f>
        <v>2.8650000000000002</v>
      </c>
      <c r="C269" s="172">
        <f>+'[1]6.EXPORTACION VARIETAL'!R340/1000</f>
        <v>2.6880000000000002</v>
      </c>
      <c r="D269" s="172">
        <f>+'[1]6.EXPORTACION VARIETAL'!R352/1000</f>
        <v>2.5649999999999999</v>
      </c>
      <c r="E269" s="172">
        <f>+'[1]6.EXPORTACION VARIETAL'!R364/1000</f>
        <v>3.2349999999999999</v>
      </c>
      <c r="F269" s="172">
        <f>+'[1]6.EXPORTACION VARIETAL'!R376/1000</f>
        <v>3.2519999999999998</v>
      </c>
      <c r="G269" s="251">
        <f>+'[1]6.EXPORTACION VARIETAL'!R388/1000</f>
        <v>5.0739999999999998</v>
      </c>
      <c r="H269" s="250"/>
      <c r="I269" s="95"/>
      <c r="J269" s="2"/>
      <c r="K269" s="93" t="s">
        <v>9</v>
      </c>
      <c r="L269" s="108">
        <f>+SUM('[1]6.EXPORTACION VARIETAL'!R317:R328)/1000</f>
        <v>37.492359999999998</v>
      </c>
      <c r="M269" s="6">
        <f>+SUM(C258:C269)</f>
        <v>35.39</v>
      </c>
      <c r="N269" s="6">
        <f t="shared" ref="N269:O269" si="605">+SUM(D258:D269)</f>
        <v>34.845000000000006</v>
      </c>
      <c r="O269" s="6">
        <f t="shared" si="605"/>
        <v>36.823</v>
      </c>
      <c r="P269" s="6">
        <f>+SUM(F258:F269)</f>
        <v>41.183999999999997</v>
      </c>
      <c r="Q269" s="109">
        <f>+SUM(G258:G269)</f>
        <v>48.606999999999999</v>
      </c>
      <c r="R269" s="94"/>
      <c r="S269" s="121"/>
      <c r="T269" s="117"/>
    </row>
    <row r="270" spans="1:20" ht="28">
      <c r="A270" s="96" t="s">
        <v>13</v>
      </c>
      <c r="B270" s="252">
        <f>SUM(B258:B269)</f>
        <v>37.492360000000005</v>
      </c>
      <c r="C270" s="253">
        <f t="shared" ref="C270:G270" si="606">SUM(C258:C269)</f>
        <v>35.39</v>
      </c>
      <c r="D270" s="253">
        <f t="shared" si="606"/>
        <v>34.845000000000006</v>
      </c>
      <c r="E270" s="253">
        <f t="shared" si="606"/>
        <v>36.823</v>
      </c>
      <c r="F270" s="253">
        <f t="shared" si="606"/>
        <v>41.183999999999997</v>
      </c>
      <c r="G270" s="254">
        <f t="shared" si="606"/>
        <v>48.606999999999999</v>
      </c>
      <c r="H270" s="252"/>
      <c r="I270" s="98"/>
      <c r="J270" s="3"/>
      <c r="K270" s="96" t="s">
        <v>14</v>
      </c>
      <c r="L270" s="110">
        <f>+AVERAGE(L258:L269)</f>
        <v>37.123181282349996</v>
      </c>
      <c r="M270" s="87">
        <f>+AVERAGE(M258:M269)</f>
        <v>36.305786666666677</v>
      </c>
      <c r="N270" s="87">
        <f t="shared" ref="N270:R270" si="607">+AVERAGE(N258:N269)</f>
        <v>35.023416666666677</v>
      </c>
      <c r="O270" s="87">
        <f t="shared" si="607"/>
        <v>35.677916666666668</v>
      </c>
      <c r="P270" s="87">
        <f t="shared" si="607"/>
        <v>39.135583333333329</v>
      </c>
      <c r="Q270" s="111">
        <f t="shared" si="607"/>
        <v>44.672166666666669</v>
      </c>
      <c r="R270" s="97">
        <f t="shared" si="607"/>
        <v>49.547641666666664</v>
      </c>
      <c r="S270" s="123">
        <f>+R270/Q270-1</f>
        <v>0.10913898661731936</v>
      </c>
      <c r="T270" s="188">
        <f>+POWER(R270/M270,0.2)-1</f>
        <v>6.4166118082152224E-2</v>
      </c>
    </row>
    <row r="271" spans="1:20" ht="28">
      <c r="A271" s="99" t="s">
        <v>15</v>
      </c>
      <c r="B271" s="112">
        <f>+B270/B$324</f>
        <v>4.9690843404903394E-2</v>
      </c>
      <c r="C271" s="88">
        <f t="shared" ref="C271" si="608">+C270/C$324</f>
        <v>4.7886576874260865E-2</v>
      </c>
      <c r="D271" s="88">
        <f t="shared" ref="D271" si="609">+D270/D$324</f>
        <v>4.725309596263691E-2</v>
      </c>
      <c r="E271" s="88">
        <f t="shared" ref="E271" si="610">+E270/E$324</f>
        <v>5.0954030257198635E-2</v>
      </c>
      <c r="F271" s="88">
        <f t="shared" ref="F271:G271" si="611">+F270/F$324</f>
        <v>5.7724491140333407E-2</v>
      </c>
      <c r="G271" s="113">
        <f t="shared" si="611"/>
        <v>5.9364500500128849E-2</v>
      </c>
      <c r="H271" s="223"/>
      <c r="I271" s="101"/>
      <c r="J271" s="3"/>
      <c r="K271" s="99" t="s">
        <v>15</v>
      </c>
      <c r="L271" s="112">
        <f>+L270/L$324</f>
        <v>5.0391811449346E-2</v>
      </c>
      <c r="M271" s="88">
        <f t="shared" ref="M271" si="612">+M270/M$324</f>
        <v>4.8713693462998031E-2</v>
      </c>
      <c r="N271" s="88">
        <f t="shared" ref="N271" si="613">+N270/N$324</f>
        <v>4.7341843159960276E-2</v>
      </c>
      <c r="O271" s="88">
        <f t="shared" ref="O271" si="614">+O270/O$324</f>
        <v>4.8396402522963518E-2</v>
      </c>
      <c r="P271" s="88">
        <f t="shared" ref="P271" si="615">+P270/P$324</f>
        <v>5.5202455944895687E-2</v>
      </c>
      <c r="Q271" s="113">
        <f t="shared" ref="Q271" si="616">+Q270/Q$324</f>
        <v>5.8006208497122985E-2</v>
      </c>
      <c r="R271" s="100">
        <f t="shared" ref="R271" si="617">+R270/R$163</f>
        <v>0.18965256013159057</v>
      </c>
      <c r="S271" s="122"/>
      <c r="T271" s="118"/>
    </row>
    <row r="272" spans="1:20" ht="29" thickBot="1">
      <c r="A272" s="102" t="s">
        <v>12</v>
      </c>
      <c r="B272" s="114"/>
      <c r="C272" s="89">
        <f>+C270/B270-1</f>
        <v>-5.6074357549111498E-2</v>
      </c>
      <c r="D272" s="89">
        <f t="shared" ref="D272" si="618">+D270/C270-1</f>
        <v>-1.5399830460581909E-2</v>
      </c>
      <c r="E272" s="89">
        <f t="shared" ref="E272" si="619">+E270/D270-1</f>
        <v>5.676567656765652E-2</v>
      </c>
      <c r="F272" s="89">
        <f t="shared" ref="F272:G272" si="620">+F270/E270-1</f>
        <v>0.11843141514814093</v>
      </c>
      <c r="G272" s="115">
        <f t="shared" si="620"/>
        <v>0.18023989898989901</v>
      </c>
      <c r="H272" s="114"/>
      <c r="I272" s="105"/>
      <c r="J272" s="2"/>
      <c r="K272" s="102" t="s">
        <v>12</v>
      </c>
      <c r="L272" s="114"/>
      <c r="M272" s="89">
        <f>+M270/L270-1</f>
        <v>-2.2018442047474718E-2</v>
      </c>
      <c r="N272" s="89">
        <f t="shared" ref="N272" si="621">+N270/M270-1</f>
        <v>-3.5321366584720737E-2</v>
      </c>
      <c r="O272" s="89">
        <f t="shared" ref="O272" si="622">+O270/N270-1</f>
        <v>1.8687497174509238E-2</v>
      </c>
      <c r="P272" s="89">
        <f t="shared" ref="P272" si="623">+P270/O270-1</f>
        <v>9.6913356768308923E-2</v>
      </c>
      <c r="Q272" s="115">
        <f t="shared" ref="Q272" si="624">+Q270/P270-1</f>
        <v>0.14147184893543185</v>
      </c>
      <c r="R272" s="104">
        <f t="shared" ref="R272" si="625">+R270/Q270-1</f>
        <v>0.10913898661731936</v>
      </c>
      <c r="S272" s="103"/>
      <c r="T272" s="119"/>
    </row>
    <row r="273" spans="1:20" ht="15" thickBot="1"/>
    <row r="274" spans="1:20" ht="15" thickBot="1">
      <c r="A274" s="285" t="s">
        <v>77</v>
      </c>
      <c r="B274" s="286"/>
      <c r="C274" s="286"/>
      <c r="D274" s="286"/>
      <c r="E274" s="286"/>
      <c r="F274" s="286"/>
      <c r="G274" s="286"/>
      <c r="H274" s="286"/>
      <c r="I274" s="287"/>
      <c r="J274" s="2"/>
      <c r="K274" s="285" t="s">
        <v>78</v>
      </c>
      <c r="L274" s="286"/>
      <c r="M274" s="286"/>
      <c r="N274" s="286"/>
      <c r="O274" s="286"/>
      <c r="P274" s="286"/>
      <c r="Q274" s="286"/>
      <c r="R274" s="286"/>
      <c r="S274" s="286"/>
      <c r="T274" s="287"/>
    </row>
    <row r="275" spans="1:20" ht="42">
      <c r="A275" s="90"/>
      <c r="B275" s="106">
        <v>2016</v>
      </c>
      <c r="C275" s="86">
        <f>+B275+1</f>
        <v>2017</v>
      </c>
      <c r="D275" s="86">
        <f t="shared" ref="D275" si="626">+C275+1</f>
        <v>2018</v>
      </c>
      <c r="E275" s="86">
        <f t="shared" ref="E275" si="627">+D275+1</f>
        <v>2019</v>
      </c>
      <c r="F275" s="86">
        <f t="shared" ref="F275" si="628">+E275+1</f>
        <v>2020</v>
      </c>
      <c r="G275" s="107">
        <f t="shared" ref="G275" si="629">+F275+1</f>
        <v>2021</v>
      </c>
      <c r="H275" s="106">
        <v>2022</v>
      </c>
      <c r="I275" s="92" t="s">
        <v>16</v>
      </c>
      <c r="J275" s="2"/>
      <c r="K275" s="90"/>
      <c r="L275" s="106">
        <v>2016</v>
      </c>
      <c r="M275" s="86">
        <f>+L275+1</f>
        <v>2017</v>
      </c>
      <c r="N275" s="86">
        <f t="shared" ref="N275" si="630">+M275+1</f>
        <v>2018</v>
      </c>
      <c r="O275" s="86">
        <f t="shared" ref="O275" si="631">+N275+1</f>
        <v>2019</v>
      </c>
      <c r="P275" s="86">
        <f t="shared" ref="P275" si="632">+O275+1</f>
        <v>2020</v>
      </c>
      <c r="Q275" s="107">
        <f t="shared" ref="Q275" si="633">+P275+1</f>
        <v>2021</v>
      </c>
      <c r="R275" s="91">
        <v>2022</v>
      </c>
      <c r="S275" s="120" t="s">
        <v>16</v>
      </c>
      <c r="T275" s="116" t="s">
        <v>21</v>
      </c>
    </row>
    <row r="276" spans="1:20">
      <c r="A276" s="93" t="s">
        <v>10</v>
      </c>
      <c r="B276" s="250">
        <f>+'[1]6.EXPORTACION VARIETAL'!S317/1000</f>
        <v>0.88024000000000002</v>
      </c>
      <c r="C276" s="172">
        <f>+'[1]6.EXPORTACION VARIETAL'!S329/1000</f>
        <v>0.998</v>
      </c>
      <c r="D276" s="172">
        <f>+'[1]6.EXPORTACION VARIETAL'!S341/1000</f>
        <v>1.0369999999999999</v>
      </c>
      <c r="E276" s="172">
        <f>+'[1]6.EXPORTACION VARIETAL'!S353/1000</f>
        <v>0.79800000000000004</v>
      </c>
      <c r="F276" s="172">
        <f>+'[1]6.EXPORTACION VARIETAL'!S365/1000</f>
        <v>0.82299999999999995</v>
      </c>
      <c r="G276" s="251">
        <f>+'[1]6.EXPORTACION VARIETAL'!S377/1000</f>
        <v>0.69299999999999995</v>
      </c>
      <c r="H276" s="250">
        <f>+'[1]6.EXPORTACION VARIETAL'!S389/1000</f>
        <v>0.85099999999999998</v>
      </c>
      <c r="I276" s="95">
        <f>+H276/G276-1</f>
        <v>0.22799422799422797</v>
      </c>
      <c r="J276" s="2"/>
      <c r="K276" s="93" t="s">
        <v>10</v>
      </c>
      <c r="L276" s="108">
        <f>+SUM('[1]6.EXPORTACION VARIETAL'!S306:S317)/1000</f>
        <v>16.145</v>
      </c>
      <c r="M276" s="6">
        <f>+SUM(C276)+SUM(B277:B287)</f>
        <v>16.014680000000002</v>
      </c>
      <c r="N276" s="6">
        <f t="shared" ref="N276:O276" si="634">+SUM(D276)+SUM(C277:C287)</f>
        <v>14.431000000000001</v>
      </c>
      <c r="O276" s="6">
        <f t="shared" si="634"/>
        <v>13.268999999999998</v>
      </c>
      <c r="P276" s="6">
        <f t="shared" ref="P276" si="635">+SUM(F276)+SUM(E277:E287)</f>
        <v>12.779</v>
      </c>
      <c r="Q276" s="109">
        <f t="shared" ref="Q276" si="636">+SUM(G276)+SUM(F277:F287)</f>
        <v>11.339</v>
      </c>
      <c r="R276" s="94">
        <f t="shared" ref="R276" si="637">+SUM(H276)+SUM(G277:G287)</f>
        <v>13.016999999999999</v>
      </c>
      <c r="S276" s="121">
        <f>+R276/Q276-1</f>
        <v>0.14798483111385474</v>
      </c>
      <c r="T276" s="117">
        <f>+POWER(R276/M276,0.2)-1</f>
        <v>-4.0602620413075052E-2</v>
      </c>
    </row>
    <row r="277" spans="1:20">
      <c r="A277" s="93" t="s">
        <v>11</v>
      </c>
      <c r="B277" s="250">
        <f>+'[1]6.EXPORTACION VARIETAL'!S318/1000</f>
        <v>1.1552100000000001</v>
      </c>
      <c r="C277" s="172">
        <f>+'[1]6.EXPORTACION VARIETAL'!S330/1000</f>
        <v>0.751</v>
      </c>
      <c r="D277" s="172">
        <f>+'[1]6.EXPORTACION VARIETAL'!S342/1000</f>
        <v>0.65500000000000003</v>
      </c>
      <c r="E277" s="172">
        <f>+'[1]6.EXPORTACION VARIETAL'!S354/1000</f>
        <v>1.0189999999999999</v>
      </c>
      <c r="F277" s="172">
        <f>+'[1]6.EXPORTACION VARIETAL'!S366/1000</f>
        <v>0.73</v>
      </c>
      <c r="G277" s="251">
        <f>+'[1]6.EXPORTACION VARIETAL'!S378/1000</f>
        <v>0.76500000000000001</v>
      </c>
      <c r="H277" s="250">
        <f>+'[1]6.EXPORTACION VARIETAL'!S390/1000</f>
        <v>0.70660000000000001</v>
      </c>
      <c r="I277" s="95">
        <f>+H277/G277-1</f>
        <v>-7.6339869281045747E-2</v>
      </c>
      <c r="J277" s="2"/>
      <c r="K277" s="93" t="s">
        <v>11</v>
      </c>
      <c r="L277" s="108">
        <f>+SUM('[1]6.EXPORTACION VARIETAL'!S307:S318)/1000</f>
        <v>16.063209999999998</v>
      </c>
      <c r="M277" s="6">
        <f>+SUM(C276:C277)+SUM(B278:B287)</f>
        <v>15.610469999999999</v>
      </c>
      <c r="N277" s="6">
        <f t="shared" ref="N277:O277" si="638">+SUM(D276:D277)+SUM(C278:C287)</f>
        <v>14.334999999999999</v>
      </c>
      <c r="O277" s="6">
        <f t="shared" si="638"/>
        <v>13.632999999999999</v>
      </c>
      <c r="P277" s="6">
        <f t="shared" ref="P277" si="639">+SUM(F276:F277)+SUM(E278:E287)</f>
        <v>12.490000000000002</v>
      </c>
      <c r="Q277" s="109">
        <f t="shared" ref="Q277" si="640">+SUM(G276:G277)+SUM(F278:F287)</f>
        <v>11.374000000000001</v>
      </c>
      <c r="R277" s="94">
        <f t="shared" ref="R277" si="641">+SUM(H276:H277)+SUM(G278:G287)</f>
        <v>12.958600000000001</v>
      </c>
      <c r="S277" s="121">
        <f t="shared" ref="S277:S281" si="642">+R277/Q277-1</f>
        <v>0.1393177422190961</v>
      </c>
      <c r="T277" s="117">
        <f t="shared" ref="T277:T281" si="643">+POWER(R277/M277,0.2)-1</f>
        <v>-3.6551685945424461E-2</v>
      </c>
    </row>
    <row r="278" spans="1:20">
      <c r="A278" s="93" t="s">
        <v>0</v>
      </c>
      <c r="B278" s="250">
        <f>+'[1]6.EXPORTACION VARIETAL'!S319/1000</f>
        <v>1.5777699999999999</v>
      </c>
      <c r="C278" s="172">
        <f>+'[1]6.EXPORTACION VARIETAL'!S331/1000</f>
        <v>1.2589999999999999</v>
      </c>
      <c r="D278" s="172">
        <f>+'[1]6.EXPORTACION VARIETAL'!S343/1000</f>
        <v>1.3660000000000001</v>
      </c>
      <c r="E278" s="172">
        <f>+'[1]6.EXPORTACION VARIETAL'!S355/1000</f>
        <v>1.23</v>
      </c>
      <c r="F278" s="172">
        <f>+'[1]6.EXPORTACION VARIETAL'!S367/1000</f>
        <v>0.78900000000000003</v>
      </c>
      <c r="G278" s="251">
        <f>+'[1]6.EXPORTACION VARIETAL'!S379/1000</f>
        <v>1.08</v>
      </c>
      <c r="H278" s="250">
        <f>+'[1]6.EXPORTACION VARIETAL'!S391/1000</f>
        <v>0.7923</v>
      </c>
      <c r="I278" s="95">
        <f>+H278/G278-1</f>
        <v>-0.2663888888888889</v>
      </c>
      <c r="J278" s="2"/>
      <c r="K278" s="93" t="s">
        <v>0</v>
      </c>
      <c r="L278" s="108">
        <f>+SUM('[1]6.EXPORTACION VARIETAL'!S308:S319)/1000</f>
        <v>16.477979999999999</v>
      </c>
      <c r="M278" s="6">
        <f>+SUM(C276:C278)+SUM(B279:B287)</f>
        <v>15.291699999999999</v>
      </c>
      <c r="N278" s="6">
        <f t="shared" ref="N278:O278" si="644">+SUM(D276:D278)+SUM(C279:C287)</f>
        <v>14.442</v>
      </c>
      <c r="O278" s="6">
        <f t="shared" si="644"/>
        <v>13.497</v>
      </c>
      <c r="P278" s="6">
        <f t="shared" ref="P278" si="645">+SUM(F276:F278)+SUM(E279:E287)</f>
        <v>12.049000000000001</v>
      </c>
      <c r="Q278" s="109">
        <f t="shared" ref="Q278" si="646">+SUM(G276:G278)+SUM(F279:F287)</f>
        <v>11.664999999999999</v>
      </c>
      <c r="R278" s="94">
        <f t="shared" ref="R278" si="647">+SUM(H276:H278)+SUM(G279:G287)</f>
        <v>12.6709</v>
      </c>
      <c r="S278" s="121">
        <f t="shared" si="642"/>
        <v>8.6232318902700333E-2</v>
      </c>
      <c r="T278" s="117">
        <f t="shared" si="643"/>
        <v>-3.6902315234811911E-2</v>
      </c>
    </row>
    <row r="279" spans="1:20">
      <c r="A279" s="93" t="s">
        <v>1</v>
      </c>
      <c r="B279" s="250">
        <f>+'[1]6.EXPORTACION VARIETAL'!S320/1000</f>
        <v>1.9185999999999999</v>
      </c>
      <c r="C279" s="172">
        <f>+'[1]6.EXPORTACION VARIETAL'!S332/1000</f>
        <v>1.2549999999999999</v>
      </c>
      <c r="D279" s="172">
        <f>+'[1]6.EXPORTACION VARIETAL'!S344/1000</f>
        <v>1.0089999999999999</v>
      </c>
      <c r="E279" s="172">
        <f>+'[1]6.EXPORTACION VARIETAL'!S356/1000</f>
        <v>0.93300000000000005</v>
      </c>
      <c r="F279" s="172">
        <f>+'[1]6.EXPORTACION VARIETAL'!S368/1000</f>
        <v>1.1890000000000001</v>
      </c>
      <c r="G279" s="251">
        <f>+'[1]6.EXPORTACION VARIETAL'!S380/1000</f>
        <v>0.77700000000000002</v>
      </c>
      <c r="H279" s="250">
        <f>+'[1]6.EXPORTACION VARIETAL'!S392/1000</f>
        <v>0.98080000000000001</v>
      </c>
      <c r="I279" s="95">
        <f t="shared" ref="I279:I281" si="648">+H279/G279-1</f>
        <v>0.26229086229086218</v>
      </c>
      <c r="J279" s="2"/>
      <c r="K279" s="93" t="s">
        <v>1</v>
      </c>
      <c r="L279" s="108">
        <f>+SUM('[1]6.EXPORTACION VARIETAL'!S309:S320)/1000</f>
        <v>16.765579999999996</v>
      </c>
      <c r="M279" s="6">
        <f>+SUM(C276:C279)+SUM(B280:B287)</f>
        <v>14.6281</v>
      </c>
      <c r="N279" s="6">
        <f t="shared" ref="N279:O279" si="649">+SUM(D276:D279)+SUM(C280:C287)</f>
        <v>14.196</v>
      </c>
      <c r="O279" s="6">
        <f t="shared" si="649"/>
        <v>13.420999999999999</v>
      </c>
      <c r="P279" s="6">
        <f>+SUM(F276:F279)+SUM(E280:E287)</f>
        <v>12.305000000000001</v>
      </c>
      <c r="Q279" s="109">
        <f>+SUM(G276:G279)+SUM(F280:F287)</f>
        <v>11.253</v>
      </c>
      <c r="R279" s="94">
        <f>+SUM(H276:H279)+SUM(G280:G287)</f>
        <v>12.874700000000001</v>
      </c>
      <c r="S279" s="121">
        <f t="shared" si="642"/>
        <v>0.14411268106282771</v>
      </c>
      <c r="T279" s="117">
        <f t="shared" si="643"/>
        <v>-2.5212751276457501E-2</v>
      </c>
    </row>
    <row r="280" spans="1:20">
      <c r="A280" s="93" t="s">
        <v>2</v>
      </c>
      <c r="B280" s="250">
        <f>+'[1]6.EXPORTACION VARIETAL'!S321/1000</f>
        <v>1.1703399999999999</v>
      </c>
      <c r="C280" s="172">
        <f>+'[1]6.EXPORTACION VARIETAL'!S333/1000</f>
        <v>1.147</v>
      </c>
      <c r="D280" s="172">
        <f>+'[1]6.EXPORTACION VARIETAL'!S345/1000</f>
        <v>0.91400000000000003</v>
      </c>
      <c r="E280" s="172">
        <f>+'[1]6.EXPORTACION VARIETAL'!S357/1000</f>
        <v>1.0109999999999999</v>
      </c>
      <c r="F280" s="172">
        <f>+'[1]6.EXPORTACION VARIETAL'!S369/1000</f>
        <v>0.86899999999999999</v>
      </c>
      <c r="G280" s="251">
        <f>+'[1]6.EXPORTACION VARIETAL'!S381/1000</f>
        <v>0.85199999999999998</v>
      </c>
      <c r="H280" s="250">
        <f>+'[1]6.EXPORTACION VARIETAL'!S393/1000</f>
        <v>1.10249</v>
      </c>
      <c r="I280" s="95">
        <f t="shared" si="648"/>
        <v>0.29400234741784037</v>
      </c>
      <c r="J280" s="2"/>
      <c r="K280" s="93" t="s">
        <v>2</v>
      </c>
      <c r="L280" s="108">
        <f>+SUM('[1]6.EXPORTACION VARIETAL'!S310:S321)/1000</f>
        <v>16.505644824199997</v>
      </c>
      <c r="M280" s="6">
        <f>+SUM(C276:C280)+SUM(B281:B287)</f>
        <v>14.604760000000001</v>
      </c>
      <c r="N280" s="6">
        <f t="shared" ref="N280:O280" si="650">+SUM(D276:D280)+SUM(C281:C287)</f>
        <v>13.962999999999999</v>
      </c>
      <c r="O280" s="6">
        <f t="shared" si="650"/>
        <v>13.517999999999999</v>
      </c>
      <c r="P280" s="6">
        <f>+SUM(F276:F280)+SUM(E281:E287)</f>
        <v>12.163</v>
      </c>
      <c r="Q280" s="109">
        <f>+SUM(G276:G280)+SUM(F281:F287)</f>
        <v>11.236000000000001</v>
      </c>
      <c r="R280" s="94">
        <f>+SUM(H276:H280)+SUM(G281:G287)</f>
        <v>13.12519</v>
      </c>
      <c r="S280" s="121">
        <f t="shared" si="642"/>
        <v>0.16813723745105014</v>
      </c>
      <c r="T280" s="117">
        <f t="shared" si="643"/>
        <v>-2.113627439366994E-2</v>
      </c>
    </row>
    <row r="281" spans="1:20">
      <c r="A281" s="93" t="s">
        <v>3</v>
      </c>
      <c r="B281" s="250">
        <f>+'[1]6.EXPORTACION VARIETAL'!S322/1000</f>
        <v>1.1816</v>
      </c>
      <c r="C281" s="172">
        <f>+'[1]6.EXPORTACION VARIETAL'!S334/1000</f>
        <v>1.157</v>
      </c>
      <c r="D281" s="172">
        <f>+'[1]6.EXPORTACION VARIETAL'!S346/1000</f>
        <v>1.252</v>
      </c>
      <c r="E281" s="172">
        <f>+'[1]6.EXPORTACION VARIETAL'!S358/1000</f>
        <v>0.91800000000000004</v>
      </c>
      <c r="F281" s="172">
        <f>+'[1]6.EXPORTACION VARIETAL'!S370/1000</f>
        <v>0.745</v>
      </c>
      <c r="G281" s="251">
        <f>+'[1]6.EXPORTACION VARIETAL'!S382/1000</f>
        <v>1.3080000000000001</v>
      </c>
      <c r="H281" s="250">
        <f>+'[1]6.EXPORTACION VARIETAL'!S394/1000</f>
        <v>1.0996600000000001</v>
      </c>
      <c r="I281" s="95">
        <f t="shared" si="648"/>
        <v>-0.15928134556574924</v>
      </c>
      <c r="J281" s="2"/>
      <c r="K281" s="93" t="s">
        <v>3</v>
      </c>
      <c r="L281" s="108">
        <f>+SUM('[1]6.EXPORTACION VARIETAL'!S311:S322)/1000</f>
        <v>16.1634148242</v>
      </c>
      <c r="M281" s="6">
        <f>+SUM(C276:C281)+SUM(B282:B287)</f>
        <v>14.580159999999999</v>
      </c>
      <c r="N281" s="6">
        <f t="shared" ref="N281:O281" si="651">+SUM(D276:D281)+SUM(C282:C287)</f>
        <v>14.058</v>
      </c>
      <c r="O281" s="6">
        <f t="shared" si="651"/>
        <v>13.184000000000001</v>
      </c>
      <c r="P281" s="6">
        <f>+SUM(F276:F281)+SUM(E282:E287)</f>
        <v>11.990000000000002</v>
      </c>
      <c r="Q281" s="109">
        <f>+SUM(G276:G281)+SUM(F282:F287)</f>
        <v>11.798999999999999</v>
      </c>
      <c r="R281" s="94">
        <f>+SUM(H276:H281)+SUM(G282:G287)</f>
        <v>12.91685</v>
      </c>
      <c r="S281" s="121">
        <f t="shared" si="642"/>
        <v>9.474107975252144E-2</v>
      </c>
      <c r="T281" s="117">
        <f t="shared" si="643"/>
        <v>-2.3934718453714754E-2</v>
      </c>
    </row>
    <row r="282" spans="1:20">
      <c r="A282" s="93" t="s">
        <v>4</v>
      </c>
      <c r="B282" s="250">
        <f>+'[1]6.EXPORTACION VARIETAL'!S323/1000</f>
        <v>1.1188399999999998</v>
      </c>
      <c r="C282" s="172">
        <f>+'[1]6.EXPORTACION VARIETAL'!S335/1000</f>
        <v>1.3089999999999999</v>
      </c>
      <c r="D282" s="172">
        <f>+'[1]6.EXPORTACION VARIETAL'!S347/1000</f>
        <v>1.266</v>
      </c>
      <c r="E282" s="172">
        <f>+'[1]6.EXPORTACION VARIETAL'!S359/1000</f>
        <v>1.46</v>
      </c>
      <c r="F282" s="172">
        <f>+'[1]6.EXPORTACION VARIETAL'!S371/1000</f>
        <v>0.91</v>
      </c>
      <c r="G282" s="251">
        <f>+'[1]6.EXPORTACION VARIETAL'!S383/1000</f>
        <v>1.1539999999999999</v>
      </c>
      <c r="H282" s="250"/>
      <c r="I282" s="95"/>
      <c r="J282" s="2"/>
      <c r="K282" s="93" t="s">
        <v>4</v>
      </c>
      <c r="L282" s="108">
        <f>+SUM('[1]6.EXPORTACION VARIETAL'!S312:S323)/1000</f>
        <v>15.9487148242</v>
      </c>
      <c r="M282" s="6">
        <f>+SUM(C276:C282)+SUM(B283:B287)</f>
        <v>14.770320000000002</v>
      </c>
      <c r="N282" s="6">
        <f t="shared" ref="N282:O282" si="652">+SUM(D276:D282)+SUM(C283:C287)</f>
        <v>14.015000000000001</v>
      </c>
      <c r="O282" s="6">
        <f t="shared" si="652"/>
        <v>13.378</v>
      </c>
      <c r="P282" s="6">
        <f>+SUM(F276:F282)+SUM(E283:E287)</f>
        <v>11.440000000000001</v>
      </c>
      <c r="Q282" s="109">
        <f>+SUM(G276:G282)+SUM(F283:F287)</f>
        <v>12.042999999999999</v>
      </c>
      <c r="R282" s="94"/>
      <c r="S282" s="121"/>
      <c r="T282" s="117"/>
    </row>
    <row r="283" spans="1:20">
      <c r="A283" s="93" t="s">
        <v>5</v>
      </c>
      <c r="B283" s="250">
        <f>+'[1]6.EXPORTACION VARIETAL'!S324/1000</f>
        <v>1.77491</v>
      </c>
      <c r="C283" s="172">
        <f>+'[1]6.EXPORTACION VARIETAL'!S336/1000</f>
        <v>1.6060000000000001</v>
      </c>
      <c r="D283" s="172">
        <f>+'[1]6.EXPORTACION VARIETAL'!S348/1000</f>
        <v>1.6830000000000001</v>
      </c>
      <c r="E283" s="172">
        <f>+'[1]6.EXPORTACION VARIETAL'!S360/1000</f>
        <v>1.415</v>
      </c>
      <c r="F283" s="172">
        <f>+'[1]6.EXPORTACION VARIETAL'!S372/1000</f>
        <v>1.1830000000000001</v>
      </c>
      <c r="G283" s="251">
        <f>+'[1]6.EXPORTACION VARIETAL'!S384/1000</f>
        <v>1.294</v>
      </c>
      <c r="H283" s="250"/>
      <c r="I283" s="95"/>
      <c r="J283" s="2"/>
      <c r="K283" s="93" t="s">
        <v>5</v>
      </c>
      <c r="L283" s="108">
        <f>+SUM('[1]6.EXPORTACION VARIETAL'!S313:S324)/1000</f>
        <v>16.234004824199999</v>
      </c>
      <c r="M283" s="6">
        <f>+SUM(C276:C283)+SUM(B284:B287)</f>
        <v>14.601410000000001</v>
      </c>
      <c r="N283" s="6">
        <f t="shared" ref="N283:O283" si="653">+SUM(D276:D283)+SUM(C284:C287)</f>
        <v>14.092000000000001</v>
      </c>
      <c r="O283" s="6">
        <f t="shared" si="653"/>
        <v>13.11</v>
      </c>
      <c r="P283" s="6">
        <f>+SUM(F276:F283)+SUM(E284:E287)</f>
        <v>11.208</v>
      </c>
      <c r="Q283" s="109">
        <f>+SUM(G276:G283)+SUM(F284:F287)</f>
        <v>12.154</v>
      </c>
      <c r="R283" s="109"/>
      <c r="S283" s="121"/>
      <c r="T283" s="117"/>
    </row>
    <row r="284" spans="1:20">
      <c r="A284" s="93" t="s">
        <v>6</v>
      </c>
      <c r="B284" s="250">
        <f>+'[1]6.EXPORTACION VARIETAL'!S325/1000</f>
        <v>1.3534900000000001</v>
      </c>
      <c r="C284" s="172">
        <f>+'[1]6.EXPORTACION VARIETAL'!S337/1000</f>
        <v>1.214</v>
      </c>
      <c r="D284" s="172">
        <f>+'[1]6.EXPORTACION VARIETAL'!S349/1000</f>
        <v>0.86299999999999999</v>
      </c>
      <c r="E284" s="172">
        <f>+'[1]6.EXPORTACION VARIETAL'!S361/1000</f>
        <v>0.95299999999999996</v>
      </c>
      <c r="F284" s="172">
        <f>+'[1]6.EXPORTACION VARIETAL'!S373/1000</f>
        <v>1.2270000000000001</v>
      </c>
      <c r="G284" s="251">
        <f>+'[1]6.EXPORTACION VARIETAL'!S385/1000</f>
        <v>1.4079999999999999</v>
      </c>
      <c r="H284" s="250"/>
      <c r="I284" s="95"/>
      <c r="J284" s="2"/>
      <c r="K284" s="93" t="s">
        <v>6</v>
      </c>
      <c r="L284" s="108">
        <f>+SUM('[1]6.EXPORTACION VARIETAL'!S314:S325)/1000</f>
        <v>15.9810448242</v>
      </c>
      <c r="M284" s="6">
        <f>+SUM(C276:C284)+SUM(B285:B287)</f>
        <v>14.461920000000001</v>
      </c>
      <c r="N284" s="6">
        <f t="shared" ref="N284:O284" si="654">+SUM(D276:D284)+SUM(C285:C287)</f>
        <v>13.741</v>
      </c>
      <c r="O284" s="6">
        <f t="shared" si="654"/>
        <v>13.2</v>
      </c>
      <c r="P284" s="6">
        <f>+SUM(F276:F284)+SUM(E285:E287)</f>
        <v>11.481999999999999</v>
      </c>
      <c r="Q284" s="109">
        <f>+SUM(G276:G284)+SUM(F285:F287)</f>
        <v>12.334999999999999</v>
      </c>
      <c r="R284" s="109"/>
      <c r="S284" s="121"/>
      <c r="T284" s="117"/>
    </row>
    <row r="285" spans="1:20">
      <c r="A285" s="93" t="s">
        <v>7</v>
      </c>
      <c r="B285" s="250">
        <f>+'[1]6.EXPORTACION VARIETAL'!S326/1000</f>
        <v>1.25892</v>
      </c>
      <c r="C285" s="172">
        <f>+'[1]6.EXPORTACION VARIETAL'!S338/1000</f>
        <v>1.3080000000000001</v>
      </c>
      <c r="D285" s="172">
        <f>+'[1]6.EXPORTACION VARIETAL'!S350/1000</f>
        <v>1.222</v>
      </c>
      <c r="E285" s="172">
        <f>+'[1]6.EXPORTACION VARIETAL'!S362/1000</f>
        <v>1.069</v>
      </c>
      <c r="F285" s="172">
        <f>+'[1]6.EXPORTACION VARIETAL'!S374/1000</f>
        <v>0.98799999999999999</v>
      </c>
      <c r="G285" s="251">
        <f>+'[1]6.EXPORTACION VARIETAL'!S386/1000</f>
        <v>0.98199999999999998</v>
      </c>
      <c r="H285" s="250"/>
      <c r="I285" s="95"/>
      <c r="J285" s="2"/>
      <c r="K285" s="93" t="s">
        <v>7</v>
      </c>
      <c r="L285" s="108">
        <f>+SUM('[1]6.EXPORTACION VARIETAL'!S315:S326)/1000</f>
        <v>15.609804824200001</v>
      </c>
      <c r="M285" s="6">
        <f>+SUM(C276:C285)+SUM(B286:B287)</f>
        <v>14.511000000000001</v>
      </c>
      <c r="N285" s="6">
        <f t="shared" ref="N285:O285" si="655">+SUM(D276:D285)+SUM(C286:C287)</f>
        <v>13.654999999999999</v>
      </c>
      <c r="O285" s="6">
        <f t="shared" si="655"/>
        <v>13.046999999999997</v>
      </c>
      <c r="P285" s="6">
        <f>+SUM(F276:F285)+SUM(E286:E287)</f>
        <v>11.401</v>
      </c>
      <c r="Q285" s="109">
        <f>+SUM(G276:G285)+SUM(F286:F287)</f>
        <v>12.328999999999999</v>
      </c>
      <c r="R285" s="94"/>
      <c r="S285" s="121"/>
      <c r="T285" s="117"/>
    </row>
    <row r="286" spans="1:20">
      <c r="A286" s="93" t="s">
        <v>8</v>
      </c>
      <c r="B286" s="250">
        <f>+'[1]6.EXPORTACION VARIETAL'!S327/1000</f>
        <v>1.2</v>
      </c>
      <c r="C286" s="172">
        <f>+'[1]6.EXPORTACION VARIETAL'!S339/1000</f>
        <v>1.266</v>
      </c>
      <c r="D286" s="172">
        <f>+'[1]6.EXPORTACION VARIETAL'!S351/1000</f>
        <v>1.1160000000000001</v>
      </c>
      <c r="E286" s="172">
        <f>+'[1]6.EXPORTACION VARIETAL'!S363/1000</f>
        <v>1.08</v>
      </c>
      <c r="F286" s="172">
        <f>+'[1]6.EXPORTACION VARIETAL'!S375/1000</f>
        <v>0.97899999999999998</v>
      </c>
      <c r="G286" s="251">
        <f>+'[1]6.EXPORTACION VARIETAL'!S387/1000</f>
        <v>1.2290000000000001</v>
      </c>
      <c r="H286" s="250"/>
      <c r="I286" s="95"/>
      <c r="J286" s="2"/>
      <c r="K286" s="93" t="s">
        <v>8</v>
      </c>
      <c r="L286" s="108">
        <f>+SUM('[1]6.EXPORTACION VARIETAL'!S316:S327)/1000</f>
        <v>15.657204824200001</v>
      </c>
      <c r="M286" s="6">
        <f>+SUM(C276:C286)+SUM(B287)</f>
        <v>14.577000000000002</v>
      </c>
      <c r="N286" s="6">
        <f t="shared" ref="N286:O286" si="656">+SUM(D276:D286)+SUM(C287)</f>
        <v>13.504999999999999</v>
      </c>
      <c r="O286" s="6">
        <f t="shared" si="656"/>
        <v>13.010999999999997</v>
      </c>
      <c r="P286" s="6">
        <f>+SUM(F276:F286)+SUM(E287)</f>
        <v>11.299999999999999</v>
      </c>
      <c r="Q286" s="109">
        <f>+SUM(G276:G286)+SUM(F287)</f>
        <v>12.578999999999997</v>
      </c>
      <c r="R286" s="94"/>
      <c r="S286" s="121"/>
      <c r="T286" s="117"/>
    </row>
    <row r="287" spans="1:20">
      <c r="A287" s="93" t="s">
        <v>9</v>
      </c>
      <c r="B287" s="250">
        <f>+'[1]6.EXPORTACION VARIETAL'!S328/1000</f>
        <v>1.3069999999999999</v>
      </c>
      <c r="C287" s="172">
        <f>+'[1]6.EXPORTACION VARIETAL'!S340/1000</f>
        <v>1.1220000000000001</v>
      </c>
      <c r="D287" s="172">
        <f>+'[1]6.EXPORTACION VARIETAL'!S352/1000</f>
        <v>1.125</v>
      </c>
      <c r="E287" s="172">
        <f>+'[1]6.EXPORTACION VARIETAL'!S364/1000</f>
        <v>0.86799999999999999</v>
      </c>
      <c r="F287" s="172">
        <f>+'[1]6.EXPORTACION VARIETAL'!S376/1000</f>
        <v>1.0369999999999999</v>
      </c>
      <c r="G287" s="251">
        <f>+'[1]6.EXPORTACION VARIETAL'!S388/1000</f>
        <v>1.3169999999999999</v>
      </c>
      <c r="H287" s="250"/>
      <c r="I287" s="95"/>
      <c r="J287" s="2"/>
      <c r="K287" s="93" t="s">
        <v>9</v>
      </c>
      <c r="L287" s="108">
        <f>+SUM('[1]6.EXPORTACION VARIETAL'!S317:S328)/1000</f>
        <v>15.89692</v>
      </c>
      <c r="M287" s="6">
        <f>+SUM(C276:C287)</f>
        <v>14.392000000000001</v>
      </c>
      <c r="N287" s="6">
        <f t="shared" ref="N287:O287" si="657">+SUM(D276:D287)</f>
        <v>13.507999999999999</v>
      </c>
      <c r="O287" s="6">
        <f t="shared" si="657"/>
        <v>12.753999999999998</v>
      </c>
      <c r="P287" s="6">
        <f>+SUM(F276:F287)</f>
        <v>11.468999999999998</v>
      </c>
      <c r="Q287" s="109">
        <f>+SUM(G276:G287)</f>
        <v>12.858999999999998</v>
      </c>
      <c r="R287" s="94"/>
      <c r="S287" s="121"/>
      <c r="T287" s="117"/>
    </row>
    <row r="288" spans="1:20" ht="28">
      <c r="A288" s="96" t="s">
        <v>13</v>
      </c>
      <c r="B288" s="252">
        <f>SUM(B276:B287)</f>
        <v>15.89692</v>
      </c>
      <c r="C288" s="253">
        <f t="shared" ref="C288:G288" si="658">SUM(C276:C287)</f>
        <v>14.392000000000001</v>
      </c>
      <c r="D288" s="253">
        <f t="shared" si="658"/>
        <v>13.507999999999999</v>
      </c>
      <c r="E288" s="253">
        <f t="shared" si="658"/>
        <v>12.753999999999998</v>
      </c>
      <c r="F288" s="253">
        <f t="shared" si="658"/>
        <v>11.468999999999998</v>
      </c>
      <c r="G288" s="254">
        <f t="shared" si="658"/>
        <v>12.858999999999998</v>
      </c>
      <c r="H288" s="252"/>
      <c r="I288" s="98"/>
      <c r="J288" s="3"/>
      <c r="K288" s="96" t="s">
        <v>14</v>
      </c>
      <c r="L288" s="110">
        <f t="shared" ref="L288" si="659">+AVERAGE(L276:L287)</f>
        <v>16.120710314116668</v>
      </c>
      <c r="M288" s="87">
        <f>+AVERAGE(M276:M287)</f>
        <v>14.836959999999999</v>
      </c>
      <c r="N288" s="87">
        <f t="shared" ref="N288:R288" si="660">+AVERAGE(N276:N287)</f>
        <v>13.995083333333332</v>
      </c>
      <c r="O288" s="87">
        <f t="shared" si="660"/>
        <v>13.251833333333332</v>
      </c>
      <c r="P288" s="87">
        <f t="shared" si="660"/>
        <v>11.839666666666666</v>
      </c>
      <c r="Q288" s="111">
        <f t="shared" si="660"/>
        <v>11.91375</v>
      </c>
      <c r="R288" s="97">
        <f t="shared" si="660"/>
        <v>12.927206666666669</v>
      </c>
      <c r="S288" s="123">
        <f>+R288/Q288-1</f>
        <v>8.506613506802374E-2</v>
      </c>
      <c r="T288" s="188">
        <f>+POWER(R288/M288,0.2)-1</f>
        <v>-2.7181203720562763E-2</v>
      </c>
    </row>
    <row r="289" spans="1:20" ht="28">
      <c r="A289" s="99" t="s">
        <v>15</v>
      </c>
      <c r="B289" s="112">
        <f>+B288/B$324</f>
        <v>2.1069128812917531E-2</v>
      </c>
      <c r="C289" s="88">
        <f t="shared" ref="C289" si="661">+C288/C$324</f>
        <v>1.9473964802892409E-2</v>
      </c>
      <c r="D289" s="88">
        <f t="shared" ref="D289" si="662">+D288/D$324</f>
        <v>1.8318117958481827E-2</v>
      </c>
      <c r="E289" s="88">
        <f t="shared" ref="E289" si="663">+E288/E$324</f>
        <v>1.7648418159854202E-2</v>
      </c>
      <c r="F289" s="88">
        <f t="shared" ref="F289:G289" si="664">+F288/F$324</f>
        <v>1.607522797417647E-2</v>
      </c>
      <c r="G289" s="113">
        <f t="shared" si="664"/>
        <v>1.5704900774192128E-2</v>
      </c>
      <c r="H289" s="223"/>
      <c r="I289" s="101"/>
      <c r="J289" s="3"/>
      <c r="K289" s="99" t="s">
        <v>15</v>
      </c>
      <c r="L289" s="112">
        <f>+L288/L$324</f>
        <v>2.1882601827681251E-2</v>
      </c>
      <c r="M289" s="88">
        <f t="shared" ref="M289" si="665">+M288/M$324</f>
        <v>1.9907656264238217E-2</v>
      </c>
      <c r="N289" s="88">
        <f t="shared" ref="N289" si="666">+N288/N$324</f>
        <v>1.8917430200572679E-2</v>
      </c>
      <c r="O289" s="88">
        <f t="shared" ref="O289" si="667">+O288/O$324</f>
        <v>1.7975855097122878E-2</v>
      </c>
      <c r="P289" s="88">
        <f t="shared" ref="P289" si="668">+P288/P$324</f>
        <v>1.6700368868968352E-2</v>
      </c>
      <c r="Q289" s="113">
        <f t="shared" ref="Q289" si="669">+Q288/Q$324</f>
        <v>1.54698443807128E-2</v>
      </c>
      <c r="R289" s="100">
        <f t="shared" ref="R289" si="670">+R288/R$163</f>
        <v>4.9481221652833439E-2</v>
      </c>
      <c r="S289" s="122"/>
      <c r="T289" s="118"/>
    </row>
    <row r="290" spans="1:20" ht="29" thickBot="1">
      <c r="A290" s="102" t="s">
        <v>12</v>
      </c>
      <c r="B290" s="114"/>
      <c r="C290" s="89">
        <f>+C288/B288-1</f>
        <v>-9.4667394690292062E-2</v>
      </c>
      <c r="D290" s="89">
        <f t="shared" ref="D290" si="671">+D288/C288-1</f>
        <v>-6.1423012784880604E-2</v>
      </c>
      <c r="E290" s="89">
        <f t="shared" ref="E290" si="672">+E288/D288-1</f>
        <v>-5.5818774059816501E-2</v>
      </c>
      <c r="F290" s="89">
        <f t="shared" ref="F290:G290" si="673">+F288/E288-1</f>
        <v>-0.10075270503371492</v>
      </c>
      <c r="G290" s="115">
        <f t="shared" si="673"/>
        <v>0.12119626820123819</v>
      </c>
      <c r="H290" s="114"/>
      <c r="I290" s="105"/>
      <c r="J290" s="2"/>
      <c r="K290" s="102" t="s">
        <v>12</v>
      </c>
      <c r="L290" s="114"/>
      <c r="M290" s="89">
        <f>+M288/L288-1</f>
        <v>-7.9633607273031037E-2</v>
      </c>
      <c r="N290" s="89">
        <f t="shared" ref="N290" si="674">+N288/M288-1</f>
        <v>-5.6741857271750296E-2</v>
      </c>
      <c r="O290" s="89">
        <f t="shared" ref="O290" si="675">+O288/N288-1</f>
        <v>-5.3107936715870441E-2</v>
      </c>
      <c r="P290" s="89">
        <f t="shared" ref="P290" si="676">+P288/O288-1</f>
        <v>-0.1065638716655557</v>
      </c>
      <c r="Q290" s="115">
        <f t="shared" ref="Q290" si="677">+Q288/P288-1</f>
        <v>6.2572144486050529E-3</v>
      </c>
      <c r="R290" s="104">
        <f t="shared" ref="R290" si="678">+R288/Q288-1</f>
        <v>8.506613506802374E-2</v>
      </c>
      <c r="S290" s="103"/>
      <c r="T290" s="119"/>
    </row>
    <row r="291" spans="1:20" ht="15" thickBo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</row>
    <row r="292" spans="1:20" ht="15" thickBot="1">
      <c r="A292" s="285" t="s">
        <v>79</v>
      </c>
      <c r="B292" s="286"/>
      <c r="C292" s="286"/>
      <c r="D292" s="286"/>
      <c r="E292" s="286"/>
      <c r="F292" s="286"/>
      <c r="G292" s="286"/>
      <c r="H292" s="286"/>
      <c r="I292" s="287"/>
      <c r="J292" s="2"/>
      <c r="K292" s="285" t="s">
        <v>100</v>
      </c>
      <c r="L292" s="286"/>
      <c r="M292" s="286"/>
      <c r="N292" s="286"/>
      <c r="O292" s="286"/>
      <c r="P292" s="286"/>
      <c r="Q292" s="286"/>
      <c r="R292" s="286"/>
      <c r="S292" s="286"/>
      <c r="T292" s="287"/>
    </row>
    <row r="293" spans="1:20" ht="42">
      <c r="A293" s="90"/>
      <c r="B293" s="106">
        <v>2016</v>
      </c>
      <c r="C293" s="86">
        <f>+B293+1</f>
        <v>2017</v>
      </c>
      <c r="D293" s="86">
        <f t="shared" ref="D293" si="679">+C293+1</f>
        <v>2018</v>
      </c>
      <c r="E293" s="86">
        <f t="shared" ref="E293" si="680">+D293+1</f>
        <v>2019</v>
      </c>
      <c r="F293" s="86">
        <f t="shared" ref="F293" si="681">+E293+1</f>
        <v>2020</v>
      </c>
      <c r="G293" s="107">
        <f t="shared" ref="G293" si="682">+F293+1</f>
        <v>2021</v>
      </c>
      <c r="H293" s="106">
        <v>2022</v>
      </c>
      <c r="I293" s="92" t="s">
        <v>16</v>
      </c>
      <c r="J293" s="2"/>
      <c r="K293" s="90"/>
      <c r="L293" s="106">
        <v>2016</v>
      </c>
      <c r="M293" s="86">
        <f>+L293+1</f>
        <v>2017</v>
      </c>
      <c r="N293" s="86">
        <f t="shared" ref="N293" si="683">+M293+1</f>
        <v>2018</v>
      </c>
      <c r="O293" s="86">
        <f t="shared" ref="O293" si="684">+N293+1</f>
        <v>2019</v>
      </c>
      <c r="P293" s="86">
        <f t="shared" ref="P293" si="685">+O293+1</f>
        <v>2020</v>
      </c>
      <c r="Q293" s="107">
        <f t="shared" ref="Q293" si="686">+P293+1</f>
        <v>2021</v>
      </c>
      <c r="R293" s="91">
        <v>2022</v>
      </c>
      <c r="S293" s="120" t="s">
        <v>16</v>
      </c>
      <c r="T293" s="116" t="s">
        <v>21</v>
      </c>
    </row>
    <row r="294" spans="1:20">
      <c r="A294" s="93" t="s">
        <v>10</v>
      </c>
      <c r="B294" s="250">
        <f>+'[1]6.EXPORTACION VARIETAL'!T317/1000</f>
        <v>7.1762400000000053</v>
      </c>
      <c r="C294" s="172">
        <f>+'[1]6.EXPORTACION VARIETAL'!T329/1000</f>
        <v>8.9169999999999998</v>
      </c>
      <c r="D294" s="172">
        <f>+'[1]6.EXPORTACION VARIETAL'!T341/1000</f>
        <v>8.0609999999999999</v>
      </c>
      <c r="E294" s="172">
        <f>+'[1]6.EXPORTACION VARIETAL'!T353/1000</f>
        <v>9.0030000000000001</v>
      </c>
      <c r="F294" s="172">
        <f>+'[1]6.EXPORTACION VARIETAL'!T365/1000</f>
        <v>8.6620000000000008</v>
      </c>
      <c r="G294" s="251">
        <f>+'[1]6.EXPORTACION VARIETAL'!T377/1000</f>
        <v>6.476</v>
      </c>
      <c r="H294" s="250">
        <f>+'[1]6.EXPORTACION VARIETAL'!T389/1000</f>
        <v>6.7949999999999999</v>
      </c>
      <c r="I294" s="95">
        <f>+H294/G294-1</f>
        <v>4.925880172946262E-2</v>
      </c>
      <c r="J294" s="2"/>
      <c r="K294" s="93" t="s">
        <v>10</v>
      </c>
      <c r="L294" s="108">
        <f>+SUM('[1]6.EXPORTACION VARIETAL'!T306:T317)/1000</f>
        <v>119.08286000000003</v>
      </c>
      <c r="M294" s="6">
        <f>+SUM(C294)+SUM(B295:B305)</f>
        <v>115.82024000000001</v>
      </c>
      <c r="N294" s="6">
        <f t="shared" ref="N294:O294" si="687">+SUM(D294)+SUM(C295:C305)</f>
        <v>107.46799999999999</v>
      </c>
      <c r="O294" s="6">
        <f t="shared" si="687"/>
        <v>107.75699999999999</v>
      </c>
      <c r="P294" s="6">
        <f t="shared" ref="P294" si="688">+SUM(F294)+SUM(E295:E305)</f>
        <v>103.99900000000001</v>
      </c>
      <c r="Q294" s="109">
        <f t="shared" ref="Q294" si="689">+SUM(G294)+SUM(F295:F305)</f>
        <v>101.23399999999999</v>
      </c>
      <c r="R294" s="94">
        <f t="shared" ref="R294" si="690">+SUM(H294)+SUM(G295:G305)</f>
        <v>116.05100000000002</v>
      </c>
      <c r="S294" s="121">
        <f>+R294/Q294-1</f>
        <v>0.14636386984609939</v>
      </c>
      <c r="T294" s="117">
        <f>+POWER(R294/M294,0.2)-1</f>
        <v>3.981623820656921E-4</v>
      </c>
    </row>
    <row r="295" spans="1:20">
      <c r="A295" s="93" t="s">
        <v>11</v>
      </c>
      <c r="B295" s="250">
        <f>+'[1]6.EXPORTACION VARIETAL'!T318/1000</f>
        <v>8.85107</v>
      </c>
      <c r="C295" s="172">
        <f>+'[1]6.EXPORTACION VARIETAL'!T330/1000</f>
        <v>7.0869999999999997</v>
      </c>
      <c r="D295" s="172">
        <f>+'[1]6.EXPORTACION VARIETAL'!T342/1000</f>
        <v>8.0530000000000008</v>
      </c>
      <c r="E295" s="172">
        <f>+'[1]6.EXPORTACION VARIETAL'!T354/1000</f>
        <v>7.1559999999999997</v>
      </c>
      <c r="F295" s="172">
        <f>+'[1]6.EXPORTACION VARIETAL'!T366/1000</f>
        <v>7.9109999999999996</v>
      </c>
      <c r="G295" s="251">
        <f>+'[1]6.EXPORTACION VARIETAL'!T378/1000</f>
        <v>7.9649999999999999</v>
      </c>
      <c r="H295" s="250">
        <f>+'[1]6.EXPORTACION VARIETAL'!T390/1000</f>
        <v>6.4639000000000015</v>
      </c>
      <c r="I295" s="95">
        <f>+H295/G295-1</f>
        <v>-0.18846202134337708</v>
      </c>
      <c r="J295" s="2"/>
      <c r="K295" s="93" t="s">
        <v>11</v>
      </c>
      <c r="L295" s="108">
        <f>+SUM('[1]6.EXPORTACION VARIETAL'!T307:T318)/1000</f>
        <v>118.81592999999999</v>
      </c>
      <c r="M295" s="6">
        <f>+SUM(C294:C295)+SUM(B296:B305)</f>
        <v>114.05617000000001</v>
      </c>
      <c r="N295" s="6">
        <f t="shared" ref="N295:O295" si="691">+SUM(D294:D295)+SUM(C296:C305)</f>
        <v>108.43399999999998</v>
      </c>
      <c r="O295" s="6">
        <f t="shared" si="691"/>
        <v>106.85999999999999</v>
      </c>
      <c r="P295" s="6">
        <f t="shared" ref="P295" si="692">+SUM(F294:F295)+SUM(E296:E305)</f>
        <v>104.75399999999999</v>
      </c>
      <c r="Q295" s="109">
        <f t="shared" ref="Q295" si="693">+SUM(G294:G295)+SUM(F296:F305)</f>
        <v>101.288</v>
      </c>
      <c r="R295" s="94">
        <f t="shared" ref="R295" si="694">+SUM(H294:H295)+SUM(G296:G305)</f>
        <v>114.54989999999999</v>
      </c>
      <c r="S295" s="121">
        <f t="shared" ref="S295:S299" si="695">+R295/Q295-1</f>
        <v>0.13093258826317045</v>
      </c>
      <c r="T295" s="117">
        <f t="shared" ref="T295:T299" si="696">+POWER(R295/M295,0.2)-1</f>
        <v>8.6427118157295091E-4</v>
      </c>
    </row>
    <row r="296" spans="1:20">
      <c r="A296" s="93" t="s">
        <v>0</v>
      </c>
      <c r="B296" s="250">
        <f>+'[1]6.EXPORTACION VARIETAL'!T319/1000</f>
        <v>10.059829999999994</v>
      </c>
      <c r="C296" s="172">
        <f>+'[1]6.EXPORTACION VARIETAL'!T331/1000</f>
        <v>8.4529999999999994</v>
      </c>
      <c r="D296" s="172">
        <f>+'[1]6.EXPORTACION VARIETAL'!T343/1000</f>
        <v>8.1479999999999997</v>
      </c>
      <c r="E296" s="172">
        <f>+'[1]6.EXPORTACION VARIETAL'!T355/1000</f>
        <v>8.4730000000000008</v>
      </c>
      <c r="F296" s="172">
        <f>+'[1]6.EXPORTACION VARIETAL'!T367/1000</f>
        <v>7.1779999999999999</v>
      </c>
      <c r="G296" s="251">
        <f>+'[1]6.EXPORTACION VARIETAL'!T379/1000</f>
        <v>9.9049999999999994</v>
      </c>
      <c r="H296" s="250">
        <f>+'[1]6.EXPORTACION VARIETAL'!T391/1000</f>
        <v>7.8060000000000072</v>
      </c>
      <c r="I296" s="95">
        <f>+H296/G296-1</f>
        <v>-0.21191317516405783</v>
      </c>
      <c r="J296" s="2"/>
      <c r="K296" s="93" t="s">
        <v>0</v>
      </c>
      <c r="L296" s="108">
        <f>+SUM('[1]6.EXPORTACION VARIETAL'!T308:T319)/1000</f>
        <v>119.39275999999998</v>
      </c>
      <c r="M296" s="6">
        <f>+SUM(C294:C296)+SUM(B297:B305)</f>
        <v>112.44934000000001</v>
      </c>
      <c r="N296" s="6">
        <f t="shared" ref="N296:O296" si="697">+SUM(D294:D296)+SUM(C297:C305)</f>
        <v>108.12899999999999</v>
      </c>
      <c r="O296" s="6">
        <f t="shared" si="697"/>
        <v>107.18499999999997</v>
      </c>
      <c r="P296" s="6">
        <f t="shared" ref="P296" si="698">+SUM(F294:F296)+SUM(E297:E305)</f>
        <v>103.459</v>
      </c>
      <c r="Q296" s="109">
        <f t="shared" ref="Q296" si="699">+SUM(G294:G296)+SUM(F297:F305)</f>
        <v>104.01499999999999</v>
      </c>
      <c r="R296" s="94">
        <f t="shared" ref="R296" si="700">+SUM(H294:H296)+SUM(G297:G305)</f>
        <v>112.4509</v>
      </c>
      <c r="S296" s="121">
        <f t="shared" si="695"/>
        <v>8.1102725568427791E-2</v>
      </c>
      <c r="T296" s="117">
        <f t="shared" si="696"/>
        <v>2.7745673623069678E-6</v>
      </c>
    </row>
    <row r="297" spans="1:20">
      <c r="A297" s="93" t="s">
        <v>1</v>
      </c>
      <c r="B297" s="250">
        <f>+'[1]6.EXPORTACION VARIETAL'!T320/1000</f>
        <v>10.559360000000009</v>
      </c>
      <c r="C297" s="172">
        <f>+'[1]6.EXPORTACION VARIETAL'!T332/1000</f>
        <v>8.2289999999999992</v>
      </c>
      <c r="D297" s="172">
        <f>+'[1]6.EXPORTACION VARIETAL'!T344/1000</f>
        <v>7.1740000000000004</v>
      </c>
      <c r="E297" s="172">
        <f>+'[1]6.EXPORTACION VARIETAL'!T356/1000</f>
        <v>8.65</v>
      </c>
      <c r="F297" s="172">
        <f>+'[1]6.EXPORTACION VARIETAL'!T368/1000</f>
        <v>8.0670000000000002</v>
      </c>
      <c r="G297" s="251">
        <f>+'[1]6.EXPORTACION VARIETAL'!T380/1000</f>
        <v>9.4269999999999996</v>
      </c>
      <c r="H297" s="250">
        <f>+'[1]6.EXPORTACION VARIETAL'!T392/1000</f>
        <v>8.4995999999999921</v>
      </c>
      <c r="I297" s="95">
        <f t="shared" ref="I297:I299" si="701">+H297/G297-1</f>
        <v>-9.8377002227644783E-2</v>
      </c>
      <c r="J297" s="2"/>
      <c r="K297" s="93" t="s">
        <v>1</v>
      </c>
      <c r="L297" s="108">
        <f>+SUM('[1]6.EXPORTACION VARIETAL'!T309:T320)/1000</f>
        <v>118.74412</v>
      </c>
      <c r="M297" s="6">
        <f>+SUM(C294:C297)+SUM(B298:B305)</f>
        <v>110.11897999999999</v>
      </c>
      <c r="N297" s="6">
        <f t="shared" ref="N297:O297" si="702">+SUM(D294:D297)+SUM(C298:C305)</f>
        <v>107.07399999999998</v>
      </c>
      <c r="O297" s="6">
        <f t="shared" si="702"/>
        <v>108.66099999999999</v>
      </c>
      <c r="P297" s="6">
        <f>+SUM(F294:F297)+SUM(E298:E305)</f>
        <v>102.87599999999999</v>
      </c>
      <c r="Q297" s="109">
        <f>+SUM(G294:G297)+SUM(F298:F305)</f>
        <v>105.37499999999999</v>
      </c>
      <c r="R297" s="94">
        <f>+SUM(H294:H297)+SUM(G298:G305)</f>
        <v>111.52350000000001</v>
      </c>
      <c r="S297" s="121">
        <f t="shared" si="695"/>
        <v>5.8348754448398932E-2</v>
      </c>
      <c r="T297" s="117">
        <f t="shared" si="696"/>
        <v>2.5379979608957104E-3</v>
      </c>
    </row>
    <row r="298" spans="1:20">
      <c r="A298" s="93" t="s">
        <v>2</v>
      </c>
      <c r="B298" s="250">
        <f>+'[1]6.EXPORTACION VARIETAL'!T321/1000</f>
        <v>9.7610499999999885</v>
      </c>
      <c r="C298" s="172">
        <f>+'[1]6.EXPORTACION VARIETAL'!T333/1000</f>
        <v>8.548</v>
      </c>
      <c r="D298" s="172">
        <f>+'[1]6.EXPORTACION VARIETAL'!T345/1000</f>
        <v>8.7469999999999999</v>
      </c>
      <c r="E298" s="172">
        <f>+'[1]6.EXPORTACION VARIETAL'!T357/1000</f>
        <v>10.058</v>
      </c>
      <c r="F298" s="172">
        <f>+'[1]6.EXPORTACION VARIETAL'!T369/1000</f>
        <v>8.4149999999999991</v>
      </c>
      <c r="G298" s="251">
        <f>+'[1]6.EXPORTACION VARIETAL'!T381/1000</f>
        <v>11.694000000000001</v>
      </c>
      <c r="H298" s="250">
        <f>+'[1]6.EXPORTACION VARIETAL'!T393/1000</f>
        <v>10.298360000000001</v>
      </c>
      <c r="I298" s="95">
        <f t="shared" si="701"/>
        <v>-0.11934667350778183</v>
      </c>
      <c r="J298" s="2"/>
      <c r="K298" s="93" t="s">
        <v>2</v>
      </c>
      <c r="L298" s="108">
        <f>+SUM('[1]6.EXPORTACION VARIETAL'!T310:T321)/1000</f>
        <v>118.79560416810003</v>
      </c>
      <c r="M298" s="6">
        <f>+SUM(C294:C298)+SUM(B299:B305)</f>
        <v>108.90593000000001</v>
      </c>
      <c r="N298" s="6">
        <f t="shared" ref="N298:O298" si="703">+SUM(D294:D298)+SUM(C299:C305)</f>
        <v>107.273</v>
      </c>
      <c r="O298" s="6">
        <f t="shared" si="703"/>
        <v>109.97199999999998</v>
      </c>
      <c r="P298" s="6">
        <f>+SUM(F294:F298)+SUM(E299:E305)</f>
        <v>101.233</v>
      </c>
      <c r="Q298" s="109">
        <f>+SUM(G294:G298)+SUM(F299:F305)</f>
        <v>108.654</v>
      </c>
      <c r="R298" s="94">
        <f>+SUM(H294:H298)+SUM(G299:G305)</f>
        <v>110.12786</v>
      </c>
      <c r="S298" s="121">
        <f t="shared" si="695"/>
        <v>1.3564709996870761E-2</v>
      </c>
      <c r="T298" s="117">
        <f t="shared" si="696"/>
        <v>2.2340061461956218E-3</v>
      </c>
    </row>
    <row r="299" spans="1:20">
      <c r="A299" s="93" t="s">
        <v>3</v>
      </c>
      <c r="B299" s="250">
        <f>+'[1]6.EXPORTACION VARIETAL'!T322/1000</f>
        <v>8.6618599999999937</v>
      </c>
      <c r="C299" s="172">
        <f>+'[1]6.EXPORTACION VARIETAL'!T334/1000</f>
        <v>10.154999999999999</v>
      </c>
      <c r="D299" s="172">
        <f>+'[1]6.EXPORTACION VARIETAL'!T346/1000</f>
        <v>8.6620000000000008</v>
      </c>
      <c r="E299" s="172">
        <f>+'[1]6.EXPORTACION VARIETAL'!T358/1000</f>
        <v>7.2409999999999997</v>
      </c>
      <c r="F299" s="172">
        <f>+'[1]6.EXPORTACION VARIETAL'!T370/1000</f>
        <v>7.7910000000000004</v>
      </c>
      <c r="G299" s="251">
        <f>+'[1]6.EXPORTACION VARIETAL'!T382/1000</f>
        <v>11.23</v>
      </c>
      <c r="H299" s="250">
        <f>+'[1]6.EXPORTACION VARIETAL'!T394/1000</f>
        <v>12.313729999999996</v>
      </c>
      <c r="I299" s="95">
        <f t="shared" si="701"/>
        <v>9.6503116651825094E-2</v>
      </c>
      <c r="J299" s="2"/>
      <c r="K299" s="93" t="s">
        <v>3</v>
      </c>
      <c r="L299" s="108">
        <f>+SUM('[1]6.EXPORTACION VARIETAL'!T311:T322)/1000</f>
        <v>115.48444416810001</v>
      </c>
      <c r="M299" s="6">
        <f>+SUM(C294:C299)+SUM(B300:B305)</f>
        <v>110.39907000000002</v>
      </c>
      <c r="N299" s="6">
        <f t="shared" ref="N299:O299" si="704">+SUM(D294:D299)+SUM(C300:C305)</f>
        <v>105.78</v>
      </c>
      <c r="O299" s="6">
        <f t="shared" si="704"/>
        <v>108.55099999999999</v>
      </c>
      <c r="P299" s="6">
        <f>+SUM(F294:F299)+SUM(E300:E305)</f>
        <v>101.78300000000002</v>
      </c>
      <c r="Q299" s="109">
        <f>+SUM(G294:G299)+SUM(F300:F305)</f>
        <v>112.093</v>
      </c>
      <c r="R299" s="94">
        <f>+SUM(H294:H299)+SUM(G300:G305)</f>
        <v>111.21159</v>
      </c>
      <c r="S299" s="121">
        <f t="shared" si="695"/>
        <v>-7.8632028761831396E-3</v>
      </c>
      <c r="T299" s="117">
        <f t="shared" si="696"/>
        <v>1.4676545742524638E-3</v>
      </c>
    </row>
    <row r="300" spans="1:20">
      <c r="A300" s="93" t="s">
        <v>4</v>
      </c>
      <c r="B300" s="250">
        <f>+'[1]6.EXPORTACION VARIETAL'!T323/1000</f>
        <v>9.6982800000000129</v>
      </c>
      <c r="C300" s="172">
        <f>+'[1]6.EXPORTACION VARIETAL'!T335/1000</f>
        <v>8.8789999999999996</v>
      </c>
      <c r="D300" s="172">
        <f>+'[1]6.EXPORTACION VARIETAL'!T347/1000</f>
        <v>10.401999999999999</v>
      </c>
      <c r="E300" s="172">
        <f>+'[1]6.EXPORTACION VARIETAL'!T359/1000</f>
        <v>11.476000000000001</v>
      </c>
      <c r="F300" s="172">
        <f>+'[1]6.EXPORTACION VARIETAL'!T371/1000</f>
        <v>11.204000000000001</v>
      </c>
      <c r="G300" s="251">
        <f>+'[1]6.EXPORTACION VARIETAL'!T383/1000</f>
        <v>10.913</v>
      </c>
      <c r="H300" s="250"/>
      <c r="I300" s="95"/>
      <c r="J300" s="2"/>
      <c r="K300" s="93" t="s">
        <v>4</v>
      </c>
      <c r="L300" s="108">
        <f>+SUM('[1]6.EXPORTACION VARIETAL'!T312:T323)/1000</f>
        <v>114.05154416810004</v>
      </c>
      <c r="M300" s="6">
        <f>+SUM(C294:C300)+SUM(B301:B305)</f>
        <v>109.57979</v>
      </c>
      <c r="N300" s="6">
        <f t="shared" ref="N300:O300" si="705">+SUM(D294:D300)+SUM(C301:C305)</f>
        <v>107.303</v>
      </c>
      <c r="O300" s="6">
        <f t="shared" si="705"/>
        <v>109.625</v>
      </c>
      <c r="P300" s="6">
        <f>+SUM(F294:F300)+SUM(E301:E305)</f>
        <v>101.511</v>
      </c>
      <c r="Q300" s="109">
        <f>+SUM(G294:G300)+SUM(F301:F305)</f>
        <v>111.80200000000001</v>
      </c>
      <c r="R300" s="94"/>
      <c r="S300" s="121"/>
      <c r="T300" s="117"/>
    </row>
    <row r="301" spans="1:20">
      <c r="A301" s="93" t="s">
        <v>5</v>
      </c>
      <c r="B301" s="250">
        <f>+'[1]6.EXPORTACION VARIETAL'!T324/1000</f>
        <v>12.035679999999992</v>
      </c>
      <c r="C301" s="172">
        <f>+'[1]6.EXPORTACION VARIETAL'!T336/1000</f>
        <v>12.54</v>
      </c>
      <c r="D301" s="172">
        <f>+'[1]6.EXPORTACION VARIETAL'!T348/1000</f>
        <v>12.513999999999999</v>
      </c>
      <c r="E301" s="172">
        <f>+'[1]6.EXPORTACION VARIETAL'!T360/1000</f>
        <v>11.393000000000001</v>
      </c>
      <c r="F301" s="172">
        <f>+'[1]6.EXPORTACION VARIETAL'!T372/1000</f>
        <v>8.7590000000000003</v>
      </c>
      <c r="G301" s="251">
        <f>+'[1]6.EXPORTACION VARIETAL'!T384/1000</f>
        <v>9.8140000000000001</v>
      </c>
      <c r="H301" s="250"/>
      <c r="I301" s="95"/>
      <c r="J301" s="2"/>
      <c r="K301" s="93" t="s">
        <v>5</v>
      </c>
      <c r="L301" s="108">
        <f>+SUM('[1]6.EXPORTACION VARIETAL'!T313:T324)/1000</f>
        <v>115.65209416810002</v>
      </c>
      <c r="M301" s="6">
        <f>+SUM(C294:C301)+SUM(B302:B305)</f>
        <v>110.08411000000001</v>
      </c>
      <c r="N301" s="6">
        <f t="shared" ref="N301:O301" si="706">+SUM(D294:D301)+SUM(C302:C305)</f>
        <v>107.27699999999999</v>
      </c>
      <c r="O301" s="6">
        <f t="shared" si="706"/>
        <v>108.50399999999999</v>
      </c>
      <c r="P301" s="6">
        <f>+SUM(F294:F301)+SUM(E302:E305)</f>
        <v>98.876999999999995</v>
      </c>
      <c r="Q301" s="109">
        <f>+SUM(G294:G301)+SUM(F302:F305)</f>
        <v>112.85700000000001</v>
      </c>
      <c r="R301" s="109"/>
      <c r="S301" s="121"/>
      <c r="T301" s="117"/>
    </row>
    <row r="302" spans="1:20">
      <c r="A302" s="93" t="s">
        <v>6</v>
      </c>
      <c r="B302" s="250">
        <f>+'[1]6.EXPORTACION VARIETAL'!T325/1000</f>
        <v>10.151560000000005</v>
      </c>
      <c r="C302" s="172">
        <f>+'[1]6.EXPORTACION VARIETAL'!T337/1000</f>
        <v>8.6080000000000005</v>
      </c>
      <c r="D302" s="172">
        <f>+'[1]6.EXPORTACION VARIETAL'!T349/1000</f>
        <v>7.8109999999999999</v>
      </c>
      <c r="E302" s="172">
        <f>+'[1]6.EXPORTACION VARIETAL'!T361/1000</f>
        <v>7.0060000000000002</v>
      </c>
      <c r="F302" s="172">
        <f>+'[1]6.EXPORTACION VARIETAL'!T373/1000</f>
        <v>10.038</v>
      </c>
      <c r="G302" s="251">
        <f>+'[1]6.EXPORTACION VARIETAL'!T385/1000</f>
        <v>10.257</v>
      </c>
      <c r="H302" s="250"/>
      <c r="I302" s="95"/>
      <c r="J302" s="2"/>
      <c r="K302" s="93" t="s">
        <v>6</v>
      </c>
      <c r="L302" s="108">
        <f>+SUM('[1]6.EXPORTACION VARIETAL'!T314:T325)/1000</f>
        <v>113.93854416810002</v>
      </c>
      <c r="M302" s="6">
        <f>+SUM(C294:C302)+SUM(B303:B305)</f>
        <v>108.54055000000001</v>
      </c>
      <c r="N302" s="6">
        <f t="shared" ref="N302:O302" si="707">+SUM(D294:D302)+SUM(C303:C305)</f>
        <v>106.48</v>
      </c>
      <c r="O302" s="6">
        <f t="shared" si="707"/>
        <v>107.69899999999998</v>
      </c>
      <c r="P302" s="6">
        <f>+SUM(F294:F302)+SUM(E303:E305)</f>
        <v>101.90899999999999</v>
      </c>
      <c r="Q302" s="109">
        <f>+SUM(G294:G302)+SUM(F303:F305)</f>
        <v>113.07600000000001</v>
      </c>
      <c r="R302" s="109"/>
      <c r="S302" s="121"/>
      <c r="T302" s="117"/>
    </row>
    <row r="303" spans="1:20">
      <c r="A303" s="93" t="s">
        <v>7</v>
      </c>
      <c r="B303" s="250">
        <f>+'[1]6.EXPORTACION VARIETAL'!T326/1000</f>
        <v>9.8355500000000102</v>
      </c>
      <c r="C303" s="172">
        <f>+'[1]6.EXPORTACION VARIETAL'!T338/1000</f>
        <v>9.6660000000000004</v>
      </c>
      <c r="D303" s="172">
        <f>+'[1]6.EXPORTACION VARIETAL'!T350/1000</f>
        <v>9.7420000000000009</v>
      </c>
      <c r="E303" s="172">
        <f>+'[1]6.EXPORTACION VARIETAL'!T362/1000</f>
        <v>8.9740000000000002</v>
      </c>
      <c r="F303" s="172">
        <f>+'[1]6.EXPORTACION VARIETAL'!T374/1000</f>
        <v>8.83</v>
      </c>
      <c r="G303" s="251">
        <f>+'[1]6.EXPORTACION VARIETAL'!T386/1000</f>
        <v>9.7710000000000008</v>
      </c>
      <c r="H303" s="250"/>
      <c r="I303" s="95"/>
      <c r="J303" s="2"/>
      <c r="K303" s="93" t="s">
        <v>7</v>
      </c>
      <c r="L303" s="108">
        <f>+SUM('[1]6.EXPORTACION VARIETAL'!T315:T326)/1000</f>
        <v>112.97411416810003</v>
      </c>
      <c r="M303" s="6">
        <f>+SUM(C294:C303)+SUM(B304:B305)</f>
        <v>108.371</v>
      </c>
      <c r="N303" s="6">
        <f t="shared" ref="N303:O303" si="708">+SUM(D294:D303)+SUM(C304:C305)</f>
        <v>106.55600000000001</v>
      </c>
      <c r="O303" s="6">
        <f t="shared" si="708"/>
        <v>106.93099999999998</v>
      </c>
      <c r="P303" s="6">
        <f>+SUM(F294:F303)+SUM(E304:E305)</f>
        <v>101.76499999999999</v>
      </c>
      <c r="Q303" s="109">
        <f>+SUM(G294:G303)+SUM(F304:F305)</f>
        <v>114.01700000000001</v>
      </c>
      <c r="R303" s="94"/>
      <c r="S303" s="121"/>
      <c r="T303" s="117"/>
    </row>
    <row r="304" spans="1:20">
      <c r="A304" s="93" t="s">
        <v>8</v>
      </c>
      <c r="B304" s="250">
        <f>+'[1]6.EXPORTACION VARIETAL'!T327/1000</f>
        <v>8.0359999999999996</v>
      </c>
      <c r="C304" s="172">
        <f>+'[1]6.EXPORTACION VARIETAL'!T339/1000</f>
        <v>8.5289999999999999</v>
      </c>
      <c r="D304" s="172">
        <f>+'[1]6.EXPORTACION VARIETAL'!T351/1000</f>
        <v>8.782</v>
      </c>
      <c r="E304" s="172">
        <f>+'[1]6.EXPORTACION VARIETAL'!T363/1000</f>
        <v>7.1580000000000004</v>
      </c>
      <c r="F304" s="172">
        <f>+'[1]6.EXPORTACION VARIETAL'!T375/1000</f>
        <v>8.4019999999999992</v>
      </c>
      <c r="G304" s="251">
        <f>+'[1]6.EXPORTACION VARIETAL'!T387/1000</f>
        <v>9.1289999999999996</v>
      </c>
      <c r="H304" s="250"/>
      <c r="I304" s="95"/>
      <c r="J304" s="2"/>
      <c r="K304" s="93" t="s">
        <v>8</v>
      </c>
      <c r="L304" s="108">
        <f>+SUM('[1]6.EXPORTACION VARIETAL'!T316:T327)/1000</f>
        <v>113.27508416810004</v>
      </c>
      <c r="M304" s="6">
        <f>+SUM(C294:C304)+SUM(B305)</f>
        <v>108.86399999999999</v>
      </c>
      <c r="N304" s="6">
        <f t="shared" ref="N304:O304" si="709">+SUM(D294:D304)+SUM(C305)</f>
        <v>106.809</v>
      </c>
      <c r="O304" s="6">
        <f t="shared" si="709"/>
        <v>105.30699999999999</v>
      </c>
      <c r="P304" s="6">
        <f>+SUM(F294:F304)+SUM(E305)</f>
        <v>103.00899999999999</v>
      </c>
      <c r="Q304" s="109">
        <f>+SUM(G294:G304)+SUM(F305)</f>
        <v>114.74400000000001</v>
      </c>
      <c r="R304" s="94"/>
      <c r="S304" s="121"/>
      <c r="T304" s="117"/>
    </row>
    <row r="305" spans="1:20">
      <c r="A305" s="93" t="s">
        <v>9</v>
      </c>
      <c r="B305" s="250">
        <f>+'[1]6.EXPORTACION VARIETAL'!T328/1000</f>
        <v>9.2530000000000001</v>
      </c>
      <c r="C305" s="172">
        <f>+'[1]6.EXPORTACION VARIETAL'!T340/1000</f>
        <v>8.7129999999999992</v>
      </c>
      <c r="D305" s="172">
        <f>+'[1]6.EXPORTACION VARIETAL'!T352/1000</f>
        <v>8.7189999999999994</v>
      </c>
      <c r="E305" s="172">
        <f>+'[1]6.EXPORTACION VARIETAL'!T364/1000</f>
        <v>7.7519999999999998</v>
      </c>
      <c r="F305" s="172">
        <f>+'[1]6.EXPORTACION VARIETAL'!T376/1000</f>
        <v>8.1630000000000003</v>
      </c>
      <c r="G305" s="251">
        <f>+'[1]6.EXPORTACION VARIETAL'!T388/1000</f>
        <v>9.1509999999999998</v>
      </c>
      <c r="H305" s="250"/>
      <c r="I305" s="95"/>
      <c r="J305" s="2"/>
      <c r="K305" s="93" t="s">
        <v>9</v>
      </c>
      <c r="L305" s="108">
        <f>+SUM('[1]6.EXPORTACION VARIETAL'!T317:T328)/1000</f>
        <v>114.07948</v>
      </c>
      <c r="M305" s="6">
        <f>+SUM(C294:C305)</f>
        <v>108.32399999999998</v>
      </c>
      <c r="N305" s="6">
        <f t="shared" ref="N305:O305" si="710">+SUM(D294:D305)</f>
        <v>106.815</v>
      </c>
      <c r="O305" s="6">
        <f t="shared" si="710"/>
        <v>104.33999999999999</v>
      </c>
      <c r="P305" s="6">
        <f>+SUM(F294:F305)</f>
        <v>103.41999999999999</v>
      </c>
      <c r="Q305" s="109">
        <f>+SUM(G294:G305)</f>
        <v>115.73200000000001</v>
      </c>
      <c r="R305" s="94"/>
      <c r="S305" s="121"/>
      <c r="T305" s="117"/>
    </row>
    <row r="306" spans="1:20" ht="28">
      <c r="A306" s="96" t="s">
        <v>13</v>
      </c>
      <c r="B306" s="252">
        <f>SUM(B294:B305)</f>
        <v>114.07948000000002</v>
      </c>
      <c r="C306" s="253">
        <f t="shared" ref="C306:G306" si="711">SUM(C294:C305)</f>
        <v>108.32399999999998</v>
      </c>
      <c r="D306" s="253">
        <f t="shared" si="711"/>
        <v>106.815</v>
      </c>
      <c r="E306" s="253">
        <f t="shared" si="711"/>
        <v>104.33999999999999</v>
      </c>
      <c r="F306" s="253">
        <f t="shared" si="711"/>
        <v>103.41999999999999</v>
      </c>
      <c r="G306" s="254">
        <f t="shared" si="711"/>
        <v>115.73200000000001</v>
      </c>
      <c r="H306" s="252"/>
      <c r="I306" s="98"/>
      <c r="J306" s="3"/>
      <c r="K306" s="96" t="s">
        <v>14</v>
      </c>
      <c r="L306" s="110">
        <f t="shared" ref="L306" si="712">+AVERAGE(L294:L305)</f>
        <v>116.19054826472501</v>
      </c>
      <c r="M306" s="87">
        <f>+AVERAGE(M294:M305)</f>
        <v>110.4594316666667</v>
      </c>
      <c r="N306" s="87">
        <f t="shared" ref="N306:R306" si="713">+AVERAGE(N294:N305)</f>
        <v>107.11649999999999</v>
      </c>
      <c r="O306" s="87">
        <f t="shared" si="713"/>
        <v>107.61599999999999</v>
      </c>
      <c r="P306" s="87">
        <f t="shared" si="713"/>
        <v>102.38291666666665</v>
      </c>
      <c r="Q306" s="111">
        <f t="shared" si="713"/>
        <v>109.57391666666666</v>
      </c>
      <c r="R306" s="97">
        <f t="shared" si="713"/>
        <v>112.65245833333334</v>
      </c>
      <c r="S306" s="123">
        <f>+R306/Q306-1</f>
        <v>2.8095570189681895E-2</v>
      </c>
      <c r="T306" s="188">
        <f>+POWER(R306/M306,0.2)-1</f>
        <v>3.9395738170668881E-3</v>
      </c>
    </row>
    <row r="307" spans="1:20" ht="28">
      <c r="A307" s="99" t="s">
        <v>15</v>
      </c>
      <c r="B307" s="112">
        <f>+B306/B$324</f>
        <v>0.15119628576042715</v>
      </c>
      <c r="C307" s="88">
        <f t="shared" ref="C307" si="714">+C306/C$324</f>
        <v>0.14657433041332107</v>
      </c>
      <c r="D307" s="88">
        <f t="shared" ref="D307" si="715">+D306/D$324</f>
        <v>0.14485118224276253</v>
      </c>
      <c r="E307" s="88">
        <f t="shared" ref="E307" si="716">+E306/E$324</f>
        <v>0.14438105306564117</v>
      </c>
      <c r="F307" s="88">
        <f t="shared" ref="F307:G307" si="717">+F306/F$324</f>
        <v>0.14495597498381121</v>
      </c>
      <c r="G307" s="113">
        <f t="shared" si="717"/>
        <v>0.14134532828359933</v>
      </c>
      <c r="H307" s="223"/>
      <c r="I307" s="101"/>
      <c r="J307" s="3"/>
      <c r="K307" s="99" t="s">
        <v>15</v>
      </c>
      <c r="L307" s="112">
        <f>+L306/L$324</f>
        <v>0.15771957030891395</v>
      </c>
      <c r="M307" s="88">
        <f t="shared" ref="M307" si="718">+M306/M$324</f>
        <v>0.14821017221608138</v>
      </c>
      <c r="N307" s="88">
        <f t="shared" ref="N307" si="719">+N306/N$324</f>
        <v>0.1447914859680228</v>
      </c>
      <c r="O307" s="88">
        <f t="shared" ref="O307" si="720">+O306/O$324</f>
        <v>0.14597901840992886</v>
      </c>
      <c r="P307" s="88">
        <f t="shared" ref="P307" si="721">+P306/P$324</f>
        <v>0.14441559229264739</v>
      </c>
      <c r="Q307" s="113">
        <f t="shared" ref="Q307" si="722">+Q306/Q$324</f>
        <v>0.14228025928179841</v>
      </c>
      <c r="R307" s="100">
        <f t="shared" ref="R307" si="723">+R306/R$163</f>
        <v>0.43119765965384499</v>
      </c>
      <c r="S307" s="122"/>
      <c r="T307" s="118"/>
    </row>
    <row r="308" spans="1:20" ht="29" thickBot="1">
      <c r="A308" s="102" t="s">
        <v>12</v>
      </c>
      <c r="B308" s="114"/>
      <c r="C308" s="89">
        <f>+C306/B306-1</f>
        <v>-5.0451492240322526E-2</v>
      </c>
      <c r="D308" s="89">
        <f t="shared" ref="D308" si="724">+D306/C306-1</f>
        <v>-1.3930430929433801E-2</v>
      </c>
      <c r="E308" s="89">
        <f t="shared" ref="E308" si="725">+E306/D306-1</f>
        <v>-2.3170902963067119E-2</v>
      </c>
      <c r="F308" s="89">
        <f t="shared" ref="F308:G308" si="726">+F306/E306-1</f>
        <v>-8.8173279662641102E-3</v>
      </c>
      <c r="G308" s="115">
        <f t="shared" si="726"/>
        <v>0.11904853993424891</v>
      </c>
      <c r="H308" s="114"/>
      <c r="I308" s="105"/>
      <c r="J308" s="2"/>
      <c r="K308" s="102" t="s">
        <v>12</v>
      </c>
      <c r="L308" s="114"/>
      <c r="M308" s="89">
        <f>+M306/L306-1</f>
        <v>-4.932515323880482E-2</v>
      </c>
      <c r="N308" s="89">
        <f t="shared" ref="N308" si="727">+N306/M306-1</f>
        <v>-3.0263886172750554E-2</v>
      </c>
      <c r="O308" s="89">
        <f t="shared" ref="O308" si="728">+O306/N306-1</f>
        <v>4.6631471341949116E-3</v>
      </c>
      <c r="P308" s="89">
        <f t="shared" ref="P308" si="729">+P306/O306-1</f>
        <v>-4.8627372633561428E-2</v>
      </c>
      <c r="Q308" s="115">
        <f t="shared" ref="Q308" si="730">+Q306/P306-1</f>
        <v>7.0236326861170761E-2</v>
      </c>
      <c r="R308" s="104">
        <f t="shared" ref="R308" si="731">+R306/Q306-1</f>
        <v>2.8095570189681895E-2</v>
      </c>
      <c r="S308" s="103"/>
      <c r="T308" s="119"/>
    </row>
    <row r="309" spans="1:20" ht="15" thickBo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</row>
    <row r="310" spans="1:20" ht="15" thickBot="1">
      <c r="A310" s="294" t="s">
        <v>80</v>
      </c>
      <c r="B310" s="295"/>
      <c r="C310" s="295"/>
      <c r="D310" s="295"/>
      <c r="E310" s="295"/>
      <c r="F310" s="295"/>
      <c r="G310" s="295"/>
      <c r="H310" s="295"/>
      <c r="I310" s="296"/>
      <c r="J310" s="2"/>
      <c r="K310" s="294" t="s">
        <v>81</v>
      </c>
      <c r="L310" s="295"/>
      <c r="M310" s="295"/>
      <c r="N310" s="295"/>
      <c r="O310" s="295"/>
      <c r="P310" s="295"/>
      <c r="Q310" s="295"/>
      <c r="R310" s="295"/>
      <c r="S310" s="295"/>
      <c r="T310" s="296"/>
    </row>
    <row r="311" spans="1:20" ht="42">
      <c r="A311" s="90"/>
      <c r="B311" s="106">
        <v>2016</v>
      </c>
      <c r="C311" s="86">
        <f>+B311+1</f>
        <v>2017</v>
      </c>
      <c r="D311" s="86">
        <f t="shared" ref="D311" si="732">+C311+1</f>
        <v>2018</v>
      </c>
      <c r="E311" s="86">
        <f t="shared" ref="E311" si="733">+D311+1</f>
        <v>2019</v>
      </c>
      <c r="F311" s="86">
        <f t="shared" ref="F311" si="734">+E311+1</f>
        <v>2020</v>
      </c>
      <c r="G311" s="107">
        <f t="shared" ref="G311" si="735">+F311+1</f>
        <v>2021</v>
      </c>
      <c r="H311" s="106">
        <v>2022</v>
      </c>
      <c r="I311" s="92" t="s">
        <v>16</v>
      </c>
      <c r="J311" s="2"/>
      <c r="K311" s="90"/>
      <c r="L311" s="106">
        <v>2016</v>
      </c>
      <c r="M311" s="86">
        <f>+L311+1</f>
        <v>2017</v>
      </c>
      <c r="N311" s="86">
        <f t="shared" ref="N311" si="736">+M311+1</f>
        <v>2018</v>
      </c>
      <c r="O311" s="86">
        <f t="shared" ref="O311" si="737">+N311+1</f>
        <v>2019</v>
      </c>
      <c r="P311" s="86">
        <f t="shared" ref="P311" si="738">+O311+1</f>
        <v>2020</v>
      </c>
      <c r="Q311" s="107">
        <f t="shared" ref="Q311" si="739">+P311+1</f>
        <v>2021</v>
      </c>
      <c r="R311" s="91">
        <v>2022</v>
      </c>
      <c r="S311" s="120" t="s">
        <v>16</v>
      </c>
      <c r="T311" s="116" t="s">
        <v>21</v>
      </c>
    </row>
    <row r="312" spans="1:20">
      <c r="A312" s="93" t="s">
        <v>10</v>
      </c>
      <c r="B312" s="250">
        <f>+'[1]6.EXPORTACION VARIETAL'!U317/1000</f>
        <v>50.820680000000003</v>
      </c>
      <c r="C312" s="172">
        <f>+'[1]6.EXPORTACION VARIETAL'!U329/1000</f>
        <v>57.015999999999998</v>
      </c>
      <c r="D312" s="172">
        <f>+'[1]6.EXPORTACION VARIETAL'!U341/1000</f>
        <v>52.737000000000002</v>
      </c>
      <c r="E312" s="172">
        <f>+'[1]6.EXPORTACION VARIETAL'!U353/1000</f>
        <v>56.215000000000003</v>
      </c>
      <c r="F312" s="172">
        <f>+'[1]6.EXPORTACION VARIETAL'!U365/1000</f>
        <v>55.021000000000001</v>
      </c>
      <c r="G312" s="251">
        <f>+'[1]6.EXPORTACION VARIETAL'!U377/1000</f>
        <v>54.768000000000001</v>
      </c>
      <c r="H312" s="250">
        <f>+'[1]6.EXPORTACION VARIETAL'!U389/1000</f>
        <v>47.048000000000002</v>
      </c>
      <c r="I312" s="95">
        <f>+H312/G312-1</f>
        <v>-0.14095822378030964</v>
      </c>
      <c r="J312" s="2"/>
      <c r="K312" s="93" t="s">
        <v>10</v>
      </c>
      <c r="L312" s="108">
        <f>+SUM('[1]6.EXPORTACION VARIETAL'!U306:U317)/1000</f>
        <v>737.80832000000021</v>
      </c>
      <c r="M312" s="6">
        <f>+SUM(C312)+SUM(B313:B323)</f>
        <v>760.70776999999998</v>
      </c>
      <c r="N312" s="6">
        <f t="shared" ref="N312:O312" si="740">+SUM(D312)+SUM(C313:C323)</f>
        <v>734.75900000000001</v>
      </c>
      <c r="O312" s="6">
        <f t="shared" si="740"/>
        <v>740.89</v>
      </c>
      <c r="P312" s="6">
        <f t="shared" ref="P312" si="741">+SUM(F312)+SUM(E313:E323)</f>
        <v>721.47700000000009</v>
      </c>
      <c r="Q312" s="224">
        <f t="shared" ref="Q312" si="742">+SUM(G312)+SUM(F313:F323)</f>
        <v>713.20500000000015</v>
      </c>
      <c r="R312" s="94">
        <f t="shared" ref="R312" si="743">+SUM(H312)+SUM(G313:G323)</f>
        <v>811.06900000000019</v>
      </c>
      <c r="S312" s="121">
        <f>+R312/Q312-1</f>
        <v>0.13721720963818251</v>
      </c>
      <c r="T312" s="117">
        <f>+POWER(R312/M312,0.2)-1</f>
        <v>1.2903309324690859E-2</v>
      </c>
    </row>
    <row r="313" spans="1:20">
      <c r="A313" s="93" t="s">
        <v>11</v>
      </c>
      <c r="B313" s="250">
        <f>+'[1]6.EXPORTACION VARIETAL'!U318/1000</f>
        <v>54.20214</v>
      </c>
      <c r="C313" s="172">
        <f>+'[1]6.EXPORTACION VARIETAL'!U330/1000</f>
        <v>43.622</v>
      </c>
      <c r="D313" s="172">
        <f>+'[1]6.EXPORTACION VARIETAL'!U342/1000</f>
        <v>51.698999999999998</v>
      </c>
      <c r="E313" s="172">
        <f>+'[1]6.EXPORTACION VARIETAL'!U354/1000</f>
        <v>53.478000000000002</v>
      </c>
      <c r="F313" s="172">
        <f>+'[1]6.EXPORTACION VARIETAL'!U366/1000</f>
        <v>50.576999999999998</v>
      </c>
      <c r="G313" s="251">
        <f>+'[1]6.EXPORTACION VARIETAL'!U378/1000</f>
        <v>57.929000000000002</v>
      </c>
      <c r="H313" s="250">
        <f>+'[1]6.EXPORTACION VARIETAL'!U390/1000</f>
        <v>60.786000000000001</v>
      </c>
      <c r="I313" s="95">
        <f>+H313/G313-1</f>
        <v>4.9318993940858702E-2</v>
      </c>
      <c r="J313" s="2"/>
      <c r="K313" s="93" t="s">
        <v>11</v>
      </c>
      <c r="L313" s="108">
        <f>+SUM('[1]6.EXPORTACION VARIETAL'!U307:U318)/1000</f>
        <v>738.47546000000023</v>
      </c>
      <c r="M313" s="6">
        <f>+SUM(C312:C313)+SUM(B314:B323)</f>
        <v>750.12762999999995</v>
      </c>
      <c r="N313" s="6">
        <f t="shared" ref="N313:O313" si="744">+SUM(D312:D313)+SUM(C314:C323)</f>
        <v>742.83600000000001</v>
      </c>
      <c r="O313" s="6">
        <f t="shared" si="744"/>
        <v>742.66899999999998</v>
      </c>
      <c r="P313" s="6">
        <f t="shared" ref="P313" si="745">+SUM(F312:F313)+SUM(E314:E323)</f>
        <v>718.57600000000002</v>
      </c>
      <c r="Q313" s="224">
        <f t="shared" ref="Q313" si="746">+SUM(G312:G313)+SUM(F314:F323)</f>
        <v>720.55700000000002</v>
      </c>
      <c r="R313" s="94">
        <f t="shared" ref="R313" si="747">+SUM(H312:H313)+SUM(G314:G323)</f>
        <v>813.92600000000016</v>
      </c>
      <c r="S313" s="121">
        <f t="shared" ref="S313:S317" si="748">+R313/Q313-1</f>
        <v>0.12957892297208984</v>
      </c>
      <c r="T313" s="117">
        <f t="shared" ref="T313:T317" si="749">+POWER(R313/M313,0.2)-1</f>
        <v>1.6459201957123026E-2</v>
      </c>
    </row>
    <row r="314" spans="1:20">
      <c r="A314" s="93" t="s">
        <v>0</v>
      </c>
      <c r="B314" s="250">
        <f>+'[1]6.EXPORTACION VARIETAL'!U319/1000</f>
        <v>64.003590000000003</v>
      </c>
      <c r="C314" s="172">
        <f>+'[1]6.EXPORTACION VARIETAL'!U331/1000</f>
        <v>62.259</v>
      </c>
      <c r="D314" s="172">
        <f>+'[1]6.EXPORTACION VARIETAL'!U343/1000</f>
        <v>60.901000000000003</v>
      </c>
      <c r="E314" s="172">
        <f>+'[1]6.EXPORTACION VARIETAL'!U355/1000</f>
        <v>57.070999999999998</v>
      </c>
      <c r="F314" s="172">
        <f>+'[1]6.EXPORTACION VARIETAL'!U367/1000</f>
        <v>53.042999999999999</v>
      </c>
      <c r="G314" s="251">
        <f>+'[1]6.EXPORTACION VARIETAL'!U379/1000</f>
        <v>69.373000000000005</v>
      </c>
      <c r="H314" s="250">
        <f>+'[1]6.EXPORTACION VARIETAL'!U391/1000</f>
        <v>67.212000000000003</v>
      </c>
      <c r="I314" s="95">
        <f>+H314/G314-1</f>
        <v>-3.1150447580470808E-2</v>
      </c>
      <c r="J314" s="2"/>
      <c r="K314" s="93" t="s">
        <v>0</v>
      </c>
      <c r="L314" s="108">
        <f>+SUM('[1]6.EXPORTACION VARIETAL'!U308:U319)/1000</f>
        <v>734.40905000000021</v>
      </c>
      <c r="M314" s="6">
        <f>+SUM(C312:C314)+SUM(B315:B323)</f>
        <v>748.38303999999994</v>
      </c>
      <c r="N314" s="6">
        <f t="shared" ref="N314:O314" si="750">+SUM(D312:D314)+SUM(C315:C323)</f>
        <v>741.47800000000007</v>
      </c>
      <c r="O314" s="6">
        <f t="shared" si="750"/>
        <v>738.83900000000006</v>
      </c>
      <c r="P314" s="6">
        <f t="shared" ref="P314" si="751">+SUM(F312:F314)+SUM(E315:E323)</f>
        <v>714.548</v>
      </c>
      <c r="Q314" s="224">
        <f t="shared" ref="Q314" si="752">+SUM(G312:G314)+SUM(F315:F323)</f>
        <v>736.88700000000017</v>
      </c>
      <c r="R314" s="94">
        <f t="shared" ref="R314" si="753">+SUM(H312:H314)+SUM(G315:G323)</f>
        <v>811.7650000000001</v>
      </c>
      <c r="S314" s="121">
        <f t="shared" si="748"/>
        <v>0.10161395166423071</v>
      </c>
      <c r="T314" s="117">
        <f t="shared" si="749"/>
        <v>1.6392091345851734E-2</v>
      </c>
    </row>
    <row r="315" spans="1:20">
      <c r="A315" s="93" t="s">
        <v>1</v>
      </c>
      <c r="B315" s="250">
        <f>+'[1]6.EXPORTACION VARIETAL'!U320/1000</f>
        <v>67.619910000000004</v>
      </c>
      <c r="C315" s="172">
        <f>+'[1]6.EXPORTACION VARIETAL'!U332/1000</f>
        <v>58.014000000000003</v>
      </c>
      <c r="D315" s="172">
        <f>+'[1]6.EXPORTACION VARIETAL'!U344/1000</f>
        <v>56.177999999999997</v>
      </c>
      <c r="E315" s="172">
        <f>+'[1]6.EXPORTACION VARIETAL'!U356/1000</f>
        <v>62.96</v>
      </c>
      <c r="F315" s="172">
        <f>+'[1]6.EXPORTACION VARIETAL'!U368/1000</f>
        <v>60.252000000000002</v>
      </c>
      <c r="G315" s="251">
        <f>+'[1]6.EXPORTACION VARIETAL'!U380/1000</f>
        <v>65.727999999999994</v>
      </c>
      <c r="H315" s="250">
        <f>+'[1]6.EXPORTACION VARIETAL'!U392/1000</f>
        <v>65.234999999999999</v>
      </c>
      <c r="I315" s="95">
        <f t="shared" ref="I315:I317" si="754">+H315/G315-1</f>
        <v>-7.5006085686464274E-3</v>
      </c>
      <c r="J315" s="2"/>
      <c r="K315" s="93" t="s">
        <v>1</v>
      </c>
      <c r="L315" s="108">
        <f>+SUM('[1]6.EXPORTACION VARIETAL'!U309:U320)/1000</f>
        <v>732.96396000000004</v>
      </c>
      <c r="M315" s="6">
        <f>+SUM(C312:C315)+SUM(B316:B323)</f>
        <v>738.77712999999994</v>
      </c>
      <c r="N315" s="6">
        <f t="shared" ref="N315:O315" si="755">+SUM(D312:D315)+SUM(C316:C323)</f>
        <v>739.64199999999994</v>
      </c>
      <c r="O315" s="6">
        <f t="shared" si="755"/>
        <v>745.62100000000009</v>
      </c>
      <c r="P315" s="6">
        <f>+SUM(F312:F315)+SUM(E316:E323)</f>
        <v>711.83999999999992</v>
      </c>
      <c r="Q315" s="224">
        <f>+SUM(G312:G315)+SUM(F316:F323)</f>
        <v>742.36300000000006</v>
      </c>
      <c r="R315" s="94">
        <f>+SUM(H312:H315)+SUM(G316:G323)</f>
        <v>811.27199999999993</v>
      </c>
      <c r="S315" s="121">
        <f t="shared" si="748"/>
        <v>9.2823861102991234E-2</v>
      </c>
      <c r="T315" s="117">
        <f t="shared" si="749"/>
        <v>1.8897763325785411E-2</v>
      </c>
    </row>
    <row r="316" spans="1:20">
      <c r="A316" s="93" t="s">
        <v>2</v>
      </c>
      <c r="B316" s="250">
        <f>+'[1]6.EXPORTACION VARIETAL'!U321/1000</f>
        <v>64.744129999999998</v>
      </c>
      <c r="C316" s="172">
        <f>+'[1]6.EXPORTACION VARIETAL'!U333/1000</f>
        <v>62.203000000000003</v>
      </c>
      <c r="D316" s="172">
        <f>+'[1]6.EXPORTACION VARIETAL'!U345/1000</f>
        <v>64.832999999999998</v>
      </c>
      <c r="E316" s="172">
        <f>+'[1]6.EXPORTACION VARIETAL'!U357/1000</f>
        <v>67.599999999999994</v>
      </c>
      <c r="F316" s="172">
        <f>+'[1]6.EXPORTACION VARIETAL'!U369/1000</f>
        <v>56.021999999999998</v>
      </c>
      <c r="G316" s="251">
        <f>+'[1]6.EXPORTACION VARIETAL'!U381/1000</f>
        <v>68.603999999999999</v>
      </c>
      <c r="H316" s="250">
        <f>+'[1]6.EXPORTACION VARIETAL'!U393/1000</f>
        <v>68.760000000000005</v>
      </c>
      <c r="I316" s="95">
        <f t="shared" si="754"/>
        <v>2.2739198880532552E-3</v>
      </c>
      <c r="J316" s="2"/>
      <c r="K316" s="93" t="s">
        <v>2</v>
      </c>
      <c r="L316" s="108">
        <f>+SUM('[1]6.EXPORTACION VARIETAL'!U310:U321)/1000</f>
        <v>739.08581128770004</v>
      </c>
      <c r="M316" s="6">
        <f>+SUM(C312:C316)+SUM(B317:B323)</f>
        <v>736.2360000000001</v>
      </c>
      <c r="N316" s="6">
        <f t="shared" ref="N316:O316" si="756">+SUM(D312:D316)+SUM(C317:C323)</f>
        <v>742.27199999999993</v>
      </c>
      <c r="O316" s="6">
        <f t="shared" si="756"/>
        <v>748.38800000000003</v>
      </c>
      <c r="P316" s="6">
        <f>+SUM(F312:F316)+SUM(E317:E323)</f>
        <v>700.26199999999994</v>
      </c>
      <c r="Q316" s="109">
        <f>+SUM(G312:G316)+SUM(F317:F323)</f>
        <v>754.94499999999994</v>
      </c>
      <c r="R316" s="94">
        <f>+SUM(H312:H316)+SUM(G317:G323)</f>
        <v>811.42799999999988</v>
      </c>
      <c r="S316" s="121">
        <f t="shared" si="748"/>
        <v>7.4817370801846472E-2</v>
      </c>
      <c r="T316" s="117">
        <f t="shared" si="749"/>
        <v>1.963935147304019E-2</v>
      </c>
    </row>
    <row r="317" spans="1:20">
      <c r="A317" s="93" t="s">
        <v>3</v>
      </c>
      <c r="B317" s="250">
        <f>+'[1]6.EXPORTACION VARIETAL'!U322/1000</f>
        <v>55.776780000000002</v>
      </c>
      <c r="C317" s="172">
        <f>+'[1]6.EXPORTACION VARIETAL'!U334/1000</f>
        <v>63.701000000000001</v>
      </c>
      <c r="D317" s="172">
        <f>+'[1]6.EXPORTACION VARIETAL'!U346/1000</f>
        <v>57.506999999999998</v>
      </c>
      <c r="E317" s="172">
        <f>+'[1]6.EXPORTACION VARIETAL'!U358/1000</f>
        <v>54.115000000000002</v>
      </c>
      <c r="F317" s="172">
        <f>+'[1]6.EXPORTACION VARIETAL'!U370/1000</f>
        <v>54.17</v>
      </c>
      <c r="G317" s="251">
        <f>+'[1]6.EXPORTACION VARIETAL'!U382/1000</f>
        <v>75.42</v>
      </c>
      <c r="H317" s="250">
        <f>+'[1]6.EXPORTACION VARIETAL'!U394/1000</f>
        <v>76.459000000000003</v>
      </c>
      <c r="I317" s="95">
        <f t="shared" si="754"/>
        <v>1.3776186687881165E-2</v>
      </c>
      <c r="J317" s="2"/>
      <c r="K317" s="93" t="s">
        <v>3</v>
      </c>
      <c r="L317" s="108">
        <f>+SUM('[1]6.EXPORTACION VARIETAL'!U311:U322)/1000</f>
        <v>723.29126128770019</v>
      </c>
      <c r="M317" s="6">
        <f>+SUM(C312:C317)+SUM(B318:B323)</f>
        <v>744.16021999999998</v>
      </c>
      <c r="N317" s="6">
        <f t="shared" ref="N317:O317" si="757">+SUM(D312:D317)+SUM(C318:C323)</f>
        <v>736.07799999999997</v>
      </c>
      <c r="O317" s="6">
        <f t="shared" si="757"/>
        <v>744.99600000000009</v>
      </c>
      <c r="P317" s="6">
        <f>+SUM(F312:F317)+SUM(E318:E323)</f>
        <v>700.31700000000001</v>
      </c>
      <c r="Q317" s="109">
        <f>+SUM(G312:G317)+SUM(F318:F323)</f>
        <v>776.19499999999994</v>
      </c>
      <c r="R317" s="94">
        <f>+SUM(H312:H317)+SUM(G318:G323)</f>
        <v>812.46699999999998</v>
      </c>
      <c r="S317" s="121">
        <f t="shared" si="748"/>
        <v>4.6730525190190608E-2</v>
      </c>
      <c r="T317" s="117">
        <f t="shared" si="749"/>
        <v>1.7718937701568738E-2</v>
      </c>
    </row>
    <row r="318" spans="1:20">
      <c r="A318" s="93" t="s">
        <v>4</v>
      </c>
      <c r="B318" s="250">
        <f>+'[1]6.EXPORTACION VARIETAL'!U323/1000</f>
        <v>55.028220000000005</v>
      </c>
      <c r="C318" s="172">
        <f>+'[1]6.EXPORTACION VARIETAL'!U335/1000</f>
        <v>61.652999999999999</v>
      </c>
      <c r="D318" s="172">
        <f>+'[1]6.EXPORTACION VARIETAL'!U347/1000</f>
        <v>71.177999999999997</v>
      </c>
      <c r="E318" s="172">
        <f>+'[1]6.EXPORTACION VARIETAL'!U359/1000</f>
        <v>64.498000000000005</v>
      </c>
      <c r="F318" s="172">
        <f>+'[1]6.EXPORTACION VARIETAL'!U371/1000</f>
        <v>68.816999999999993</v>
      </c>
      <c r="G318" s="251">
        <f>+'[1]6.EXPORTACION VARIETAL'!U383/1000</f>
        <v>74.013999999999996</v>
      </c>
      <c r="H318" s="250"/>
      <c r="I318" s="95"/>
      <c r="J318" s="2"/>
      <c r="K318" s="93" t="s">
        <v>4</v>
      </c>
      <c r="L318" s="108">
        <f>+SUM('[1]6.EXPORTACION VARIETAL'!U312:U323)/1000</f>
        <v>717.2814812877001</v>
      </c>
      <c r="M318" s="6">
        <f>+SUM(C312:C318)+SUM(B319:B323)</f>
        <v>750.78500000000008</v>
      </c>
      <c r="N318" s="6">
        <f t="shared" ref="N318:O318" si="758">+SUM(D312:D318)+SUM(C319:C323)</f>
        <v>745.60300000000007</v>
      </c>
      <c r="O318" s="6">
        <f t="shared" si="758"/>
        <v>738.31600000000003</v>
      </c>
      <c r="P318" s="6">
        <f>+SUM(F312:F318)+SUM(E319:E323)</f>
        <v>704.63599999999997</v>
      </c>
      <c r="Q318" s="224">
        <f>+SUM(G312:G318)+SUM(F319:F323)</f>
        <v>781.39200000000005</v>
      </c>
      <c r="R318" s="94"/>
      <c r="S318" s="121"/>
      <c r="T318" s="117"/>
    </row>
    <row r="319" spans="1:20">
      <c r="A319" s="93" t="s">
        <v>5</v>
      </c>
      <c r="B319" s="250">
        <f>+'[1]6.EXPORTACION VARIETAL'!U324/1000</f>
        <v>82.555279999999996</v>
      </c>
      <c r="C319" s="172">
        <f>+'[1]6.EXPORTACION VARIETAL'!U336/1000</f>
        <v>80.19</v>
      </c>
      <c r="D319" s="172">
        <f>+'[1]6.EXPORTACION VARIETAL'!U348/1000</f>
        <v>78.326999999999998</v>
      </c>
      <c r="E319" s="172">
        <f>+'[1]6.EXPORTACION VARIETAL'!U360/1000</f>
        <v>74.311000000000007</v>
      </c>
      <c r="F319" s="172">
        <f>+'[1]6.EXPORTACION VARIETAL'!U372/1000</f>
        <v>64.501000000000005</v>
      </c>
      <c r="G319" s="251">
        <f>+'[1]6.EXPORTACION VARIETAL'!U384/1000</f>
        <v>71.418000000000006</v>
      </c>
      <c r="H319" s="250"/>
      <c r="I319" s="95"/>
      <c r="J319" s="2"/>
      <c r="K319" s="93" t="s">
        <v>5</v>
      </c>
      <c r="L319" s="108">
        <f>+SUM('[1]6.EXPORTACION VARIETAL'!U313:U324)/1000</f>
        <v>738.5937612877002</v>
      </c>
      <c r="M319" s="6">
        <f>+SUM(C312:C319)+SUM(B320:B323)</f>
        <v>748.4197200000001</v>
      </c>
      <c r="N319" s="6">
        <f t="shared" ref="N319:O319" si="759">+SUM(D312:D319)+SUM(C320:C323)</f>
        <v>743.74</v>
      </c>
      <c r="O319" s="6">
        <f t="shared" si="759"/>
        <v>734.3</v>
      </c>
      <c r="P319" s="6">
        <f>+SUM(F312:F319)+SUM(E320:E323)</f>
        <v>694.82600000000002</v>
      </c>
      <c r="Q319" s="109">
        <f>+SUM(G312:G319)+SUM(F320:F323)</f>
        <v>788.30899999999997</v>
      </c>
      <c r="R319" s="109"/>
      <c r="S319" s="121"/>
      <c r="T319" s="117"/>
    </row>
    <row r="320" spans="1:20">
      <c r="A320" s="93" t="s">
        <v>6</v>
      </c>
      <c r="B320" s="250">
        <f>+'[1]6.EXPORTACION VARIETAL'!U325/1000</f>
        <v>68.618560000000002</v>
      </c>
      <c r="C320" s="172">
        <f>+'[1]6.EXPORTACION VARIETAL'!U337/1000</f>
        <v>60.662999999999997</v>
      </c>
      <c r="D320" s="172">
        <f>+'[1]6.EXPORTACION VARIETAL'!U349/1000</f>
        <v>55.43</v>
      </c>
      <c r="E320" s="172">
        <f>+'[1]6.EXPORTACION VARIETAL'!U361/1000</f>
        <v>53.783999999999999</v>
      </c>
      <c r="F320" s="172">
        <f>+'[1]6.EXPORTACION VARIETAL'!U373/1000</f>
        <v>65.989000000000004</v>
      </c>
      <c r="G320" s="251">
        <f>+'[1]6.EXPORTACION VARIETAL'!U385/1000</f>
        <v>76.826999999999998</v>
      </c>
      <c r="H320" s="250"/>
      <c r="I320" s="95"/>
      <c r="J320" s="2"/>
      <c r="K320" s="93" t="s">
        <v>6</v>
      </c>
      <c r="L320" s="108">
        <f>+SUM('[1]6.EXPORTACION VARIETAL'!U314:U325)/1000</f>
        <v>738.62605128770019</v>
      </c>
      <c r="M320" s="6">
        <f>+SUM(C312:C320)+SUM(B321:B323)</f>
        <v>740.46415999999999</v>
      </c>
      <c r="N320" s="6">
        <f t="shared" ref="N320:O320" si="760">+SUM(D312:D320)+SUM(C321:C323)</f>
        <v>738.50699999999995</v>
      </c>
      <c r="O320" s="6">
        <f t="shared" si="760"/>
        <v>732.654</v>
      </c>
      <c r="P320" s="6">
        <f>+SUM(F312:F320)+SUM(E321:E323)</f>
        <v>707.03100000000006</v>
      </c>
      <c r="Q320" s="109">
        <f>+SUM(G312:G320)+SUM(F321:F323)</f>
        <v>799.14699999999993</v>
      </c>
      <c r="R320" s="109"/>
      <c r="S320" s="121"/>
      <c r="T320" s="117"/>
    </row>
    <row r="321" spans="1:20">
      <c r="A321" s="93" t="s">
        <v>7</v>
      </c>
      <c r="B321" s="250">
        <f>+'[1]6.EXPORTACION VARIETAL'!U326/1000</f>
        <v>68.246160000000003</v>
      </c>
      <c r="C321" s="172">
        <f>+'[1]6.EXPORTACION VARIETAL'!U338/1000</f>
        <v>70.497</v>
      </c>
      <c r="D321" s="172">
        <f>+'[1]6.EXPORTACION VARIETAL'!U350/1000</f>
        <v>68.573999999999998</v>
      </c>
      <c r="E321" s="172">
        <f>+'[1]6.EXPORTACION VARIETAL'!U362/1000</f>
        <v>66.825000000000003</v>
      </c>
      <c r="F321" s="172">
        <f>+'[1]6.EXPORTACION VARIETAL'!U374/1000</f>
        <v>67.853999999999999</v>
      </c>
      <c r="G321" s="251">
        <f>+'[1]6.EXPORTACION VARIETAL'!U386/1000</f>
        <v>68.286000000000001</v>
      </c>
      <c r="H321" s="250"/>
      <c r="I321" s="95"/>
      <c r="J321" s="2"/>
      <c r="K321" s="93" t="s">
        <v>7</v>
      </c>
      <c r="L321" s="108">
        <f>+SUM('[1]6.EXPORTACION VARIETAL'!U315:U326)/1000</f>
        <v>739.7296112877001</v>
      </c>
      <c r="M321" s="6">
        <f>+SUM(C312:C321)+SUM(B322:B323)</f>
        <v>742.71500000000003</v>
      </c>
      <c r="N321" s="6">
        <f t="shared" ref="N321:O321" si="761">+SUM(D312:D321)+SUM(C322:C323)</f>
        <v>736.58399999999995</v>
      </c>
      <c r="O321" s="6">
        <f t="shared" si="761"/>
        <v>730.90500000000009</v>
      </c>
      <c r="P321" s="6">
        <f>+SUM(F312:F321)+SUM(E322:E323)</f>
        <v>708.06000000000006</v>
      </c>
      <c r="Q321" s="224">
        <f>+SUM(G312:G321)+SUM(F322:F323)</f>
        <v>799.57899999999995</v>
      </c>
      <c r="R321" s="94"/>
      <c r="S321" s="121"/>
      <c r="T321" s="117"/>
    </row>
    <row r="322" spans="1:20">
      <c r="A322" s="93" t="s">
        <v>8</v>
      </c>
      <c r="B322" s="250">
        <f>+'[1]6.EXPORTACION VARIETAL'!U327/1000</f>
        <v>58.334000000000003</v>
      </c>
      <c r="C322" s="172">
        <f>+'[1]6.EXPORTACION VARIETAL'!U339/1000</f>
        <v>59.274999999999999</v>
      </c>
      <c r="D322" s="172">
        <f>+'[1]6.EXPORTACION VARIETAL'!U351/1000</f>
        <v>61.36</v>
      </c>
      <c r="E322" s="172">
        <f>+'[1]6.EXPORTACION VARIETAL'!U363/1000</f>
        <v>56.628</v>
      </c>
      <c r="F322" s="172">
        <f>+'[1]6.EXPORTACION VARIETAL'!U375/1000</f>
        <v>60.893999999999998</v>
      </c>
      <c r="G322" s="251">
        <f>+'[1]6.EXPORTACION VARIETAL'!U387/1000</f>
        <v>71.474999999999994</v>
      </c>
      <c r="H322" s="250"/>
      <c r="I322" s="95"/>
      <c r="J322" s="2"/>
      <c r="K322" s="93" t="s">
        <v>8</v>
      </c>
      <c r="L322" s="108">
        <f>+SUM('[1]6.EXPORTACION VARIETAL'!U316:U327)/1000</f>
        <v>745.51176128769998</v>
      </c>
      <c r="M322" s="6">
        <f>+SUM(C312:C322)+SUM(B323)</f>
        <v>743.65599999999995</v>
      </c>
      <c r="N322" s="6">
        <f t="shared" ref="N322:O322" si="762">+SUM(D312:D322)+SUM(C323)</f>
        <v>738.66899999999998</v>
      </c>
      <c r="O322" s="6">
        <f t="shared" si="762"/>
        <v>726.17300000000012</v>
      </c>
      <c r="P322" s="6">
        <f>+SUM(F312:F322)+SUM(E323)</f>
        <v>712.32600000000014</v>
      </c>
      <c r="Q322" s="224">
        <f>+SUM(G312:G322)+SUM(F323)</f>
        <v>810.16</v>
      </c>
      <c r="R322" s="94"/>
      <c r="S322" s="121"/>
      <c r="T322" s="117"/>
    </row>
    <row r="323" spans="1:20">
      <c r="A323" s="93" t="s">
        <v>9</v>
      </c>
      <c r="B323" s="250">
        <f>+'[1]6.EXPORTACION VARIETAL'!U328/1000</f>
        <v>64.563000000000002</v>
      </c>
      <c r="C323" s="172">
        <f>+'[1]6.EXPORTACION VARIETAL'!U340/1000</f>
        <v>59.945</v>
      </c>
      <c r="D323" s="172">
        <f>+'[1]6.EXPORTACION VARIETAL'!U352/1000</f>
        <v>58.688000000000002</v>
      </c>
      <c r="E323" s="172">
        <f>+'[1]6.EXPORTACION VARIETAL'!U364/1000</f>
        <v>55.186</v>
      </c>
      <c r="F323" s="172">
        <f>+'[1]6.EXPORTACION VARIETAL'!U376/1000</f>
        <v>56.317999999999998</v>
      </c>
      <c r="G323" s="251">
        <f>+'[1]6.EXPORTACION VARIETAL'!U388/1000</f>
        <v>64.947000000000003</v>
      </c>
      <c r="H323" s="250"/>
      <c r="I323" s="95"/>
      <c r="J323" s="2"/>
      <c r="K323" s="93" t="s">
        <v>9</v>
      </c>
      <c r="L323" s="108">
        <f>+SUM('[1]6.EXPORTACION VARIETAL'!U317:U328)/1000</f>
        <v>754.51245000000006</v>
      </c>
      <c r="M323" s="6">
        <f>+SUM(C312:C323)</f>
        <v>739.03800000000001</v>
      </c>
      <c r="N323" s="6">
        <f t="shared" ref="N323:O323" si="763">+SUM(D312:D323)</f>
        <v>737.41199999999992</v>
      </c>
      <c r="O323" s="6">
        <f t="shared" si="763"/>
        <v>722.67100000000016</v>
      </c>
      <c r="P323" s="6">
        <f>+SUM(F312:F323)</f>
        <v>713.45800000000008</v>
      </c>
      <c r="Q323" s="224">
        <f>+SUM(G312:G323)</f>
        <v>818.78899999999999</v>
      </c>
      <c r="R323" s="94"/>
      <c r="S323" s="121"/>
      <c r="T323" s="117"/>
    </row>
    <row r="324" spans="1:20" ht="28">
      <c r="A324" s="96" t="s">
        <v>13</v>
      </c>
      <c r="B324" s="252">
        <f>SUM(B312:B323)</f>
        <v>754.51245000000006</v>
      </c>
      <c r="C324" s="253">
        <f t="shared" ref="C324:F324" si="764">SUM(C312:C323)</f>
        <v>739.03800000000001</v>
      </c>
      <c r="D324" s="253">
        <f t="shared" si="764"/>
        <v>737.41199999999992</v>
      </c>
      <c r="E324" s="253">
        <f t="shared" si="764"/>
        <v>722.67100000000016</v>
      </c>
      <c r="F324" s="253">
        <f t="shared" si="764"/>
        <v>713.45800000000008</v>
      </c>
      <c r="G324" s="254">
        <f t="shared" ref="G324" si="765">SUM(G312:G323)</f>
        <v>818.78899999999999</v>
      </c>
      <c r="H324" s="252"/>
      <c r="I324" s="98"/>
      <c r="J324" s="3"/>
      <c r="K324" s="96" t="s">
        <v>14</v>
      </c>
      <c r="L324" s="110">
        <f t="shared" ref="L324" si="766">+AVERAGE(L312:L323)</f>
        <v>736.69074825115842</v>
      </c>
      <c r="M324" s="87">
        <f>+AVERAGE(M312:M323)</f>
        <v>745.28913916666659</v>
      </c>
      <c r="N324" s="87">
        <f t="shared" ref="N324:R324" si="767">+AVERAGE(N312:N323)</f>
        <v>739.79833333333329</v>
      </c>
      <c r="O324" s="87">
        <f t="shared" si="767"/>
        <v>737.20183333333341</v>
      </c>
      <c r="P324" s="87">
        <f t="shared" si="767"/>
        <v>708.94641666666666</v>
      </c>
      <c r="Q324" s="111">
        <f t="shared" si="767"/>
        <v>770.12733333333335</v>
      </c>
      <c r="R324" s="97">
        <f t="shared" si="767"/>
        <v>811.98783333333324</v>
      </c>
      <c r="S324" s="123">
        <f>+R324/Q324-1</f>
        <v>5.4355297089399013E-2</v>
      </c>
      <c r="T324" s="188">
        <f>+POWER(R324/M324,0.2)-1</f>
        <v>1.7290399384827904E-2</v>
      </c>
    </row>
    <row r="325" spans="1:20" ht="29" thickBot="1">
      <c r="A325" s="102" t="s">
        <v>12</v>
      </c>
      <c r="B325" s="114"/>
      <c r="C325" s="89">
        <f>+C324/B324-1</f>
        <v>-2.0509204321280672E-2</v>
      </c>
      <c r="D325" s="89">
        <f t="shared" ref="D325" si="768">+D324/C324-1</f>
        <v>-2.2001575020500486E-3</v>
      </c>
      <c r="E325" s="89">
        <f t="shared" ref="E325" si="769">+E324/D324-1</f>
        <v>-1.9990181879328994E-2</v>
      </c>
      <c r="F325" s="89">
        <f t="shared" ref="F325:G325" si="770">+F324/E324-1</f>
        <v>-1.2748539791966329E-2</v>
      </c>
      <c r="G325" s="115">
        <f t="shared" si="770"/>
        <v>0.14763447883407288</v>
      </c>
      <c r="H325" s="114"/>
      <c r="I325" s="105"/>
      <c r="J325" s="2"/>
      <c r="K325" s="102" t="s">
        <v>12</v>
      </c>
      <c r="L325" s="114"/>
      <c r="M325" s="89">
        <f>+M324/L324-1</f>
        <v>1.1671642321992026E-2</v>
      </c>
      <c r="N325" s="89">
        <f t="shared" ref="N325" si="771">+N324/M324-1</f>
        <v>-7.3673498576307672E-3</v>
      </c>
      <c r="O325" s="89">
        <f t="shared" ref="O325" si="772">+O324/N324-1</f>
        <v>-3.5097402670546396E-3</v>
      </c>
      <c r="P325" s="89">
        <f t="shared" ref="P325" si="773">+P324/O324-1</f>
        <v>-3.8327925120461237E-2</v>
      </c>
      <c r="Q325" s="115">
        <f t="shared" ref="Q325:R325" si="774">+Q324/P324-1</f>
        <v>8.6298365050391013E-2</v>
      </c>
      <c r="R325" s="104">
        <f t="shared" si="774"/>
        <v>5.4355297089399013E-2</v>
      </c>
      <c r="S325" s="103"/>
      <c r="T325" s="119"/>
    </row>
    <row r="326" spans="1:20" ht="15" thickBot="1"/>
    <row r="327" spans="1:20" ht="15" thickBot="1">
      <c r="A327" s="288" t="s">
        <v>82</v>
      </c>
      <c r="B327" s="289"/>
      <c r="C327" s="289"/>
      <c r="D327" s="289"/>
      <c r="E327" s="289"/>
      <c r="F327" s="289"/>
      <c r="G327" s="289"/>
      <c r="H327" s="289"/>
      <c r="I327" s="290"/>
      <c r="J327" s="2"/>
      <c r="K327" s="288" t="s">
        <v>83</v>
      </c>
      <c r="L327" s="289"/>
      <c r="M327" s="289"/>
      <c r="N327" s="289"/>
      <c r="O327" s="289"/>
      <c r="P327" s="289"/>
      <c r="Q327" s="289"/>
      <c r="R327" s="289"/>
      <c r="S327" s="289"/>
      <c r="T327" s="290"/>
    </row>
    <row r="328" spans="1:20" ht="42">
      <c r="A328" s="136"/>
      <c r="B328" s="137">
        <v>2016</v>
      </c>
      <c r="C328" s="137">
        <f>+B328+1</f>
        <v>2017</v>
      </c>
      <c r="D328" s="137">
        <f t="shared" ref="D328" si="775">+C328+1</f>
        <v>2018</v>
      </c>
      <c r="E328" s="137">
        <f t="shared" ref="E328" si="776">+D328+1</f>
        <v>2019</v>
      </c>
      <c r="F328" s="137">
        <f t="shared" ref="F328" si="777">+E328+1</f>
        <v>2020</v>
      </c>
      <c r="G328" s="138">
        <f t="shared" ref="G328" si="778">+F328+1</f>
        <v>2021</v>
      </c>
      <c r="H328" s="139">
        <v>2022</v>
      </c>
      <c r="I328" s="140" t="s">
        <v>16</v>
      </c>
      <c r="J328" s="2"/>
      <c r="K328" s="136"/>
      <c r="L328" s="137">
        <v>2016</v>
      </c>
      <c r="M328" s="137">
        <f>+L328+1</f>
        <v>2017</v>
      </c>
      <c r="N328" s="137">
        <f t="shared" ref="N328" si="779">+M328+1</f>
        <v>2018</v>
      </c>
      <c r="O328" s="137">
        <f t="shared" ref="O328" si="780">+N328+1</f>
        <v>2019</v>
      </c>
      <c r="P328" s="137">
        <f t="shared" ref="P328" si="781">+O328+1</f>
        <v>2020</v>
      </c>
      <c r="Q328" s="138">
        <f t="shared" ref="Q328" si="782">+P328+1</f>
        <v>2021</v>
      </c>
      <c r="R328" s="139">
        <v>2022</v>
      </c>
      <c r="S328" s="158" t="s">
        <v>16</v>
      </c>
      <c r="T328" s="140" t="s">
        <v>21</v>
      </c>
    </row>
    <row r="329" spans="1:20">
      <c r="A329" s="141" t="s">
        <v>10</v>
      </c>
      <c r="B329" s="172">
        <f>+B168/B7</f>
        <v>3.4857977701491794</v>
      </c>
      <c r="C329" s="172">
        <f t="shared" ref="C329:H331" si="783">+C168/C7</f>
        <v>3.395474353717495</v>
      </c>
      <c r="D329" s="172">
        <f t="shared" si="783"/>
        <v>4.2788708517414982</v>
      </c>
      <c r="E329" s="172">
        <f t="shared" si="783"/>
        <v>3.8477282468924123</v>
      </c>
      <c r="F329" s="172">
        <f t="shared" si="783"/>
        <v>3.2031164270821897</v>
      </c>
      <c r="G329" s="195">
        <f t="shared" si="783"/>
        <v>3.1294278388772687</v>
      </c>
      <c r="H329" s="196">
        <f t="shared" si="783"/>
        <v>3.2596144542043417</v>
      </c>
      <c r="I329" s="134">
        <f>+H329/G329-1</f>
        <v>4.160077241908211E-2</v>
      </c>
      <c r="J329" s="2"/>
      <c r="K329" s="141" t="s">
        <v>10</v>
      </c>
      <c r="L329" s="172">
        <f>+L168/L7</f>
        <v>3.6884522569364195</v>
      </c>
      <c r="M329" s="172">
        <f t="shared" ref="M329:R329" si="784">+M168/M7</f>
        <v>3.7063015092851055</v>
      </c>
      <c r="N329" s="172">
        <f t="shared" si="784"/>
        <v>4.0952189119092939</v>
      </c>
      <c r="O329" s="172">
        <f t="shared" si="784"/>
        <v>4.0794067196369284</v>
      </c>
      <c r="P329" s="172">
        <f t="shared" si="784"/>
        <v>3.7190160130323195</v>
      </c>
      <c r="Q329" s="195">
        <f t="shared" si="784"/>
        <v>3.0660680731095704</v>
      </c>
      <c r="R329" s="196">
        <f t="shared" si="784"/>
        <v>3.2885702972664039</v>
      </c>
      <c r="S329" s="159">
        <f>+R329/Q329-1</f>
        <v>7.2569238141922288E-2</v>
      </c>
      <c r="T329" s="134">
        <f>+POWER(R329/M329,0.2)-1</f>
        <v>-2.3632585649310811E-2</v>
      </c>
    </row>
    <row r="330" spans="1:20">
      <c r="A330" s="141" t="s">
        <v>11</v>
      </c>
      <c r="B330" s="172">
        <f t="shared" ref="B330:G330" si="785">+B169/B8</f>
        <v>3.3681752749943428</v>
      </c>
      <c r="C330" s="172">
        <f t="shared" si="785"/>
        <v>4.0054133074729696</v>
      </c>
      <c r="D330" s="172">
        <f t="shared" si="785"/>
        <v>4.0945125580288062</v>
      </c>
      <c r="E330" s="172">
        <f t="shared" si="785"/>
        <v>3.8340604941897052</v>
      </c>
      <c r="F330" s="172">
        <f t="shared" si="785"/>
        <v>3.308054366721223</v>
      </c>
      <c r="G330" s="195">
        <f t="shared" si="785"/>
        <v>3.2166597169417939</v>
      </c>
      <c r="H330" s="196">
        <f t="shared" si="783"/>
        <v>3.3384828995036622</v>
      </c>
      <c r="I330" s="134">
        <f>+H330/G330-1</f>
        <v>3.7872573813213517E-2</v>
      </c>
      <c r="J330" s="2"/>
      <c r="K330" s="141" t="s">
        <v>11</v>
      </c>
      <c r="L330" s="172">
        <f t="shared" ref="L330:R330" si="786">+L169/L8</f>
        <v>3.6580239847547351</v>
      </c>
      <c r="M330" s="172">
        <f t="shared" si="786"/>
        <v>3.7500240584644566</v>
      </c>
      <c r="N330" s="172">
        <f t="shared" si="786"/>
        <v>4.1004415949089106</v>
      </c>
      <c r="O330" s="172">
        <f t="shared" si="786"/>
        <v>4.0589051914044649</v>
      </c>
      <c r="P330" s="172">
        <f t="shared" si="786"/>
        <v>3.6789548185539824</v>
      </c>
      <c r="Q330" s="195">
        <f t="shared" si="786"/>
        <v>3.0625530304019213</v>
      </c>
      <c r="R330" s="196">
        <f t="shared" si="786"/>
        <v>3.2979225687542066</v>
      </c>
      <c r="S330" s="159">
        <f t="shared" ref="S330:S331" si="787">+R330/Q330-1</f>
        <v>7.6854028653797979E-2</v>
      </c>
      <c r="T330" s="134">
        <f t="shared" ref="T330:T331" si="788">+POWER(R330/M330,0.2)-1</f>
        <v>-2.5366622705745079E-2</v>
      </c>
    </row>
    <row r="331" spans="1:20">
      <c r="A331" s="141" t="s">
        <v>0</v>
      </c>
      <c r="B331" s="172">
        <f t="shared" ref="B331:G331" si="789">+B170/B9</f>
        <v>3.554083016374324</v>
      </c>
      <c r="C331" s="172">
        <f t="shared" si="789"/>
        <v>4.1283646844351205</v>
      </c>
      <c r="D331" s="172">
        <f t="shared" si="789"/>
        <v>4.1994742633573789</v>
      </c>
      <c r="E331" s="172">
        <f t="shared" si="789"/>
        <v>3.7124222056260887</v>
      </c>
      <c r="F331" s="172">
        <f t="shared" si="789"/>
        <v>3.5403366811694386</v>
      </c>
      <c r="G331" s="195">
        <f t="shared" si="789"/>
        <v>3.1666181203333355</v>
      </c>
      <c r="H331" s="196">
        <f t="shared" si="783"/>
        <v>3.1681044933063824</v>
      </c>
      <c r="I331" s="134">
        <f>+H331/G331-1</f>
        <v>4.693881347745954E-4</v>
      </c>
      <c r="J331" s="2"/>
      <c r="K331" s="141" t="s">
        <v>0</v>
      </c>
      <c r="L331" s="172">
        <f t="shared" ref="L331:R331" si="790">+L170/L9</f>
        <v>3.6505348775667037</v>
      </c>
      <c r="M331" s="172">
        <f t="shared" si="790"/>
        <v>3.7975459595144447</v>
      </c>
      <c r="N331" s="172">
        <f t="shared" si="790"/>
        <v>4.1063723277945066</v>
      </c>
      <c r="O331" s="172">
        <f t="shared" si="790"/>
        <v>4.01858736984817</v>
      </c>
      <c r="P331" s="172">
        <f t="shared" si="790"/>
        <v>3.6656847765920322</v>
      </c>
      <c r="Q331" s="195">
        <f t="shared" si="790"/>
        <v>3.0420056308974059</v>
      </c>
      <c r="R331" s="196">
        <f t="shared" si="790"/>
        <v>3.2977623329245747</v>
      </c>
      <c r="S331" s="159">
        <f t="shared" si="787"/>
        <v>8.407502584132942E-2</v>
      </c>
      <c r="T331" s="134">
        <f t="shared" si="788"/>
        <v>-2.7827654534157253E-2</v>
      </c>
    </row>
    <row r="332" spans="1:20">
      <c r="A332" s="141" t="s">
        <v>1</v>
      </c>
      <c r="B332" s="172">
        <f t="shared" ref="B332:H332" si="791">+B171/B10</f>
        <v>3.9495120204242262</v>
      </c>
      <c r="C332" s="172">
        <f t="shared" si="791"/>
        <v>3.9893769891534587</v>
      </c>
      <c r="D332" s="172">
        <f t="shared" si="791"/>
        <v>4.0892740353172012</v>
      </c>
      <c r="E332" s="172">
        <f t="shared" si="791"/>
        <v>3.9381509555223708</v>
      </c>
      <c r="F332" s="172">
        <f t="shared" si="791"/>
        <v>3.302994511220732</v>
      </c>
      <c r="G332" s="195">
        <f t="shared" si="791"/>
        <v>3.279501770067808</v>
      </c>
      <c r="H332" s="196">
        <f t="shared" si="791"/>
        <v>3.3369089248023185</v>
      </c>
      <c r="I332" s="134">
        <f t="shared" ref="I332:I334" si="792">+H332/G332-1</f>
        <v>1.750484029570254E-2</v>
      </c>
      <c r="J332" s="2"/>
      <c r="K332" s="141" t="s">
        <v>1</v>
      </c>
      <c r="L332" s="172">
        <f t="shared" ref="L332:R332" si="793">+L171/L10</f>
        <v>3.6814661723427298</v>
      </c>
      <c r="M332" s="172">
        <f t="shared" si="793"/>
        <v>3.7992975170859209</v>
      </c>
      <c r="N332" s="172">
        <f t="shared" si="793"/>
        <v>4.1143958255988604</v>
      </c>
      <c r="O332" s="172">
        <f t="shared" si="793"/>
        <v>4.0062888903651546</v>
      </c>
      <c r="P332" s="172">
        <f t="shared" si="793"/>
        <v>3.6109722438596772</v>
      </c>
      <c r="Q332" s="195">
        <f t="shared" si="793"/>
        <v>3.0425565109297663</v>
      </c>
      <c r="R332" s="196">
        <f t="shared" si="793"/>
        <v>3.3023277081690585</v>
      </c>
      <c r="S332" s="159">
        <f t="shared" ref="S332:S334" si="794">+R332/Q332-1</f>
        <v>8.5379251397999401E-2</v>
      </c>
      <c r="T332" s="134">
        <f t="shared" ref="T332:T334" si="795">+POWER(R332/M332,0.2)-1</f>
        <v>-2.7648310954900612E-2</v>
      </c>
    </row>
    <row r="333" spans="1:20">
      <c r="A333" s="141" t="s">
        <v>2</v>
      </c>
      <c r="B333" s="172">
        <f t="shared" ref="B333:H333" si="796">+B172/B11</f>
        <v>3.7905568173364723</v>
      </c>
      <c r="C333" s="172">
        <f t="shared" si="796"/>
        <v>4.1775635909714124</v>
      </c>
      <c r="D333" s="172">
        <f t="shared" si="796"/>
        <v>4.3131753037344485</v>
      </c>
      <c r="E333" s="172">
        <f t="shared" si="796"/>
        <v>4.0619352718909152</v>
      </c>
      <c r="F333" s="172">
        <f t="shared" si="796"/>
        <v>3.0640844359155643</v>
      </c>
      <c r="G333" s="195">
        <f t="shared" si="796"/>
        <v>3.2445838657344264</v>
      </c>
      <c r="H333" s="196">
        <f t="shared" si="796"/>
        <v>3.6152843089693305</v>
      </c>
      <c r="I333" s="134">
        <f t="shared" si="792"/>
        <v>0.11425207625230982</v>
      </c>
      <c r="J333" s="2"/>
      <c r="K333" s="141" t="s">
        <v>2</v>
      </c>
      <c r="L333" s="172">
        <f t="shared" ref="L333:R333" si="797">+L172/L11</f>
        <v>3.7071758876820153</v>
      </c>
      <c r="M333" s="172">
        <f t="shared" si="797"/>
        <v>3.8299277902598878</v>
      </c>
      <c r="N333" s="172">
        <f t="shared" si="797"/>
        <v>4.1264613529539957</v>
      </c>
      <c r="O333" s="172">
        <f t="shared" si="797"/>
        <v>3.9855735512387658</v>
      </c>
      <c r="P333" s="172">
        <f t="shared" si="797"/>
        <v>3.5229447603480555</v>
      </c>
      <c r="Q333" s="195">
        <f t="shared" si="797"/>
        <v>3.0584473740107749</v>
      </c>
      <c r="R333" s="196">
        <f t="shared" si="797"/>
        <v>3.3317450081273514</v>
      </c>
      <c r="S333" s="159">
        <f t="shared" si="794"/>
        <v>8.9358292197187827E-2</v>
      </c>
      <c r="T333" s="134">
        <f t="shared" si="795"/>
        <v>-2.7485167053528325E-2</v>
      </c>
    </row>
    <row r="334" spans="1:20">
      <c r="A334" s="141" t="s">
        <v>3</v>
      </c>
      <c r="B334" s="172">
        <f t="shared" ref="B334:H340" si="798">+B173/B12</f>
        <v>3.8625505650946765</v>
      </c>
      <c r="C334" s="172">
        <f t="shared" si="798"/>
        <v>3.8684108150165337</v>
      </c>
      <c r="D334" s="172">
        <f t="shared" si="798"/>
        <v>4.1876417485658379</v>
      </c>
      <c r="E334" s="172">
        <f t="shared" si="798"/>
        <v>3.925089242900528</v>
      </c>
      <c r="F334" s="172">
        <f t="shared" si="798"/>
        <v>3.0281579361333959</v>
      </c>
      <c r="G334" s="195">
        <f t="shared" si="798"/>
        <v>3.3576611923197111</v>
      </c>
      <c r="H334" s="196">
        <f t="shared" si="798"/>
        <v>3.2679405203481249</v>
      </c>
      <c r="I334" s="134">
        <f t="shared" si="792"/>
        <v>-2.6721180855534987E-2</v>
      </c>
      <c r="J334" s="2"/>
      <c r="K334" s="141" t="s">
        <v>3</v>
      </c>
      <c r="L334" s="172">
        <f t="shared" ref="L334:R334" si="799">+L173/L12</f>
        <v>3.714441470532706</v>
      </c>
      <c r="M334" s="172">
        <f t="shared" si="799"/>
        <v>3.8307107485010015</v>
      </c>
      <c r="N334" s="172">
        <f t="shared" si="799"/>
        <v>4.1539262141116176</v>
      </c>
      <c r="O334" s="172">
        <f t="shared" si="799"/>
        <v>3.9661837044768911</v>
      </c>
      <c r="P334" s="172">
        <f t="shared" si="799"/>
        <v>3.4514646659010264</v>
      </c>
      <c r="Q334" s="195">
        <f t="shared" si="799"/>
        <v>3.0868396641533673</v>
      </c>
      <c r="R334" s="196">
        <f t="shared" si="799"/>
        <v>3.3235296184974015</v>
      </c>
      <c r="S334" s="159">
        <f t="shared" si="794"/>
        <v>7.6677113195301461E-2</v>
      </c>
      <c r="T334" s="134">
        <f t="shared" si="795"/>
        <v>-2.8004982671037348E-2</v>
      </c>
    </row>
    <row r="335" spans="1:20">
      <c r="A335" s="141" t="s">
        <v>4</v>
      </c>
      <c r="B335" s="172">
        <f t="shared" ref="B335:F335" si="800">+B174/B13</f>
        <v>3.866781177880549</v>
      </c>
      <c r="C335" s="172">
        <f t="shared" si="800"/>
        <v>4.1061840692312552</v>
      </c>
      <c r="D335" s="172">
        <f t="shared" si="800"/>
        <v>4.0719344185586124</v>
      </c>
      <c r="E335" s="172">
        <f t="shared" si="800"/>
        <v>3.8305913079609422</v>
      </c>
      <c r="F335" s="172">
        <f t="shared" si="800"/>
        <v>2.9325160787894249</v>
      </c>
      <c r="G335" s="195">
        <f t="shared" si="798"/>
        <v>3.5457108813581897</v>
      </c>
      <c r="H335" s="196"/>
      <c r="I335" s="134"/>
      <c r="J335" s="2"/>
      <c r="K335" s="141" t="s">
        <v>4</v>
      </c>
      <c r="L335" s="172">
        <f t="shared" ref="L335:Q335" si="801">+L174/L13</f>
        <v>3.7073515697425026</v>
      </c>
      <c r="M335" s="172">
        <f t="shared" si="801"/>
        <v>3.8489914285354221</v>
      </c>
      <c r="N335" s="172">
        <f t="shared" si="801"/>
        <v>4.1500559796781928</v>
      </c>
      <c r="O335" s="172">
        <f t="shared" si="801"/>
        <v>3.9453178467775181</v>
      </c>
      <c r="P335" s="172">
        <f t="shared" si="801"/>
        <v>3.3669395665329582</v>
      </c>
      <c r="Q335" s="195">
        <f t="shared" si="801"/>
        <v>3.1391142077591696</v>
      </c>
      <c r="R335" s="196"/>
      <c r="S335" s="159"/>
      <c r="T335" s="134"/>
    </row>
    <row r="336" spans="1:20">
      <c r="A336" s="141" t="s">
        <v>5</v>
      </c>
      <c r="B336" s="172">
        <f t="shared" ref="B336:F336" si="802">+B175/B14</f>
        <v>3.713334942347855</v>
      </c>
      <c r="C336" s="172">
        <f t="shared" si="802"/>
        <v>3.9978944702138772</v>
      </c>
      <c r="D336" s="172">
        <f t="shared" si="802"/>
        <v>4.3333691544427131</v>
      </c>
      <c r="E336" s="172">
        <f t="shared" si="802"/>
        <v>3.7390703381012287</v>
      </c>
      <c r="F336" s="172">
        <f t="shared" si="802"/>
        <v>2.9409690594423061</v>
      </c>
      <c r="G336" s="195">
        <f t="shared" si="798"/>
        <v>3.4508290429751942</v>
      </c>
      <c r="H336" s="196"/>
      <c r="I336" s="134"/>
      <c r="J336" s="2"/>
      <c r="K336" s="141" t="s">
        <v>5</v>
      </c>
      <c r="L336" s="172">
        <f t="shared" ref="L336:Q336" si="803">+L175/L14</f>
        <v>3.704245718703473</v>
      </c>
      <c r="M336" s="172">
        <f t="shared" si="803"/>
        <v>3.8792495695162685</v>
      </c>
      <c r="N336" s="172">
        <f t="shared" si="803"/>
        <v>4.184042524043071</v>
      </c>
      <c r="O336" s="172">
        <f t="shared" si="803"/>
        <v>3.8888246748050608</v>
      </c>
      <c r="P336" s="172">
        <f t="shared" si="803"/>
        <v>3.2899280497071453</v>
      </c>
      <c r="Q336" s="195">
        <f t="shared" si="803"/>
        <v>3.1808414961825089</v>
      </c>
      <c r="R336" s="195"/>
      <c r="S336" s="159"/>
      <c r="T336" s="134"/>
    </row>
    <row r="337" spans="1:20">
      <c r="A337" s="141" t="s">
        <v>6</v>
      </c>
      <c r="B337" s="172">
        <f t="shared" ref="B337:F337" si="804">+B176/B15</f>
        <v>4.0068688291768444</v>
      </c>
      <c r="C337" s="172">
        <f t="shared" si="804"/>
        <v>4.1254321798278459</v>
      </c>
      <c r="D337" s="172">
        <f t="shared" si="804"/>
        <v>3.9983559574326275</v>
      </c>
      <c r="E337" s="172">
        <f t="shared" si="804"/>
        <v>3.7074502904835938</v>
      </c>
      <c r="F337" s="172">
        <f t="shared" si="804"/>
        <v>2.9843201905688743</v>
      </c>
      <c r="G337" s="195">
        <f t="shared" si="798"/>
        <v>3.5350391064636075</v>
      </c>
      <c r="H337" s="196"/>
      <c r="I337" s="134"/>
      <c r="J337" s="2"/>
      <c r="K337" s="141" t="s">
        <v>6</v>
      </c>
      <c r="L337" s="172">
        <f t="shared" ref="L337:Q337" si="805">+L176/L15</f>
        <v>3.7197466321240564</v>
      </c>
      <c r="M337" s="172">
        <f t="shared" si="805"/>
        <v>3.8873398152036027</v>
      </c>
      <c r="N337" s="172">
        <f t="shared" si="805"/>
        <v>4.1745608403600309</v>
      </c>
      <c r="O337" s="172">
        <f t="shared" si="805"/>
        <v>3.8666604547897183</v>
      </c>
      <c r="P337" s="172">
        <f t="shared" si="805"/>
        <v>3.2313486623609715</v>
      </c>
      <c r="Q337" s="195">
        <f t="shared" si="805"/>
        <v>3.2281591090602535</v>
      </c>
      <c r="R337" s="195"/>
      <c r="S337" s="159"/>
      <c r="T337" s="134"/>
    </row>
    <row r="338" spans="1:20">
      <c r="A338" s="141" t="s">
        <v>7</v>
      </c>
      <c r="B338" s="172">
        <f t="shared" ref="B338:F338" si="806">+B177/B16</f>
        <v>3.6514122435797711</v>
      </c>
      <c r="C338" s="172">
        <f t="shared" si="806"/>
        <v>4.0764850168956581</v>
      </c>
      <c r="D338" s="172">
        <f t="shared" si="806"/>
        <v>3.8745381155969723</v>
      </c>
      <c r="E338" s="172">
        <f t="shared" si="806"/>
        <v>3.6577318923964564</v>
      </c>
      <c r="F338" s="172">
        <f t="shared" si="806"/>
        <v>2.7672437648134554</v>
      </c>
      <c r="G338" s="195">
        <f t="shared" si="798"/>
        <v>3.2159456309589003</v>
      </c>
      <c r="H338" s="196"/>
      <c r="I338" s="134"/>
      <c r="J338" s="2"/>
      <c r="K338" s="141" t="s">
        <v>7</v>
      </c>
      <c r="L338" s="172">
        <f t="shared" ref="L338:Q338" si="807">+L177/L16</f>
        <v>3.7095951930424422</v>
      </c>
      <c r="M338" s="172">
        <f t="shared" si="807"/>
        <v>3.9288072430068639</v>
      </c>
      <c r="N338" s="172">
        <f t="shared" si="807"/>
        <v>4.15412905670778</v>
      </c>
      <c r="O338" s="172">
        <f t="shared" si="807"/>
        <v>3.8451855608758683</v>
      </c>
      <c r="P338" s="172">
        <f t="shared" si="807"/>
        <v>3.1420389076432436</v>
      </c>
      <c r="Q338" s="195">
        <f t="shared" si="807"/>
        <v>3.2749903685951161</v>
      </c>
      <c r="R338" s="196"/>
      <c r="S338" s="159"/>
      <c r="T338" s="134"/>
    </row>
    <row r="339" spans="1:20">
      <c r="A339" s="141" t="s">
        <v>8</v>
      </c>
      <c r="B339" s="172">
        <f t="shared" ref="B339:F339" si="808">+B178/B17</f>
        <v>3.9528914389249588</v>
      </c>
      <c r="C339" s="172">
        <f t="shared" si="808"/>
        <v>4.2227610733915295</v>
      </c>
      <c r="D339" s="172">
        <f t="shared" si="808"/>
        <v>4.117448364246898</v>
      </c>
      <c r="E339" s="172">
        <f t="shared" si="808"/>
        <v>3.4977542651209856</v>
      </c>
      <c r="F339" s="172">
        <f t="shared" si="808"/>
        <v>3.0237933682789881</v>
      </c>
      <c r="G339" s="195">
        <f t="shared" si="798"/>
        <v>3.1141459908354618</v>
      </c>
      <c r="H339" s="196"/>
      <c r="I339" s="134"/>
      <c r="J339" s="2"/>
      <c r="K339" s="141" t="s">
        <v>8</v>
      </c>
      <c r="L339" s="172">
        <f t="shared" ref="L339:Q340" si="809">+L178/L17</f>
        <v>3.722538117550946</v>
      </c>
      <c r="M339" s="172">
        <f t="shared" si="809"/>
        <v>3.9492254747341802</v>
      </c>
      <c r="N339" s="172">
        <f t="shared" si="809"/>
        <v>4.1455222699496197</v>
      </c>
      <c r="O339" s="172">
        <f t="shared" si="809"/>
        <v>3.7925390184934371</v>
      </c>
      <c r="P339" s="172">
        <f t="shared" si="809"/>
        <v>3.1042108808479378</v>
      </c>
      <c r="Q339" s="195">
        <f t="shared" si="809"/>
        <v>3.2803131600397619</v>
      </c>
      <c r="R339" s="196"/>
      <c r="S339" s="159"/>
      <c r="T339" s="134"/>
    </row>
    <row r="340" spans="1:20">
      <c r="A340" s="141" t="s">
        <v>9</v>
      </c>
      <c r="B340" s="172">
        <f t="shared" ref="B340:F341" si="810">+B179/B18</f>
        <v>3.4677647248799</v>
      </c>
      <c r="C340" s="172">
        <f t="shared" si="810"/>
        <v>4.2286024642975049</v>
      </c>
      <c r="D340" s="172">
        <f t="shared" si="810"/>
        <v>3.8211566979733074</v>
      </c>
      <c r="E340" s="172">
        <f t="shared" si="810"/>
        <v>3.5786638677928178</v>
      </c>
      <c r="F340" s="172">
        <f t="shared" si="810"/>
        <v>3.0895085883758289</v>
      </c>
      <c r="G340" s="195">
        <f t="shared" si="798"/>
        <v>3.0851762149437514</v>
      </c>
      <c r="H340" s="196"/>
      <c r="I340" s="134"/>
      <c r="J340" s="2"/>
      <c r="K340" s="141" t="s">
        <v>9</v>
      </c>
      <c r="L340" s="172">
        <f t="shared" ref="L340:P340" si="811">+L179/L18</f>
        <v>3.7159306664555176</v>
      </c>
      <c r="M340" s="172">
        <f t="shared" si="811"/>
        <v>4.0214582309830345</v>
      </c>
      <c r="N340" s="172">
        <f t="shared" si="811"/>
        <v>4.1109937797367024</v>
      </c>
      <c r="O340" s="172">
        <f t="shared" si="811"/>
        <v>3.7731582399618944</v>
      </c>
      <c r="P340" s="172">
        <f t="shared" si="811"/>
        <v>3.0710545100367579</v>
      </c>
      <c r="Q340" s="195">
        <f t="shared" si="809"/>
        <v>3.2786572806722418</v>
      </c>
      <c r="R340" s="196"/>
      <c r="S340" s="159"/>
      <c r="T340" s="134"/>
    </row>
    <row r="341" spans="1:20" ht="28">
      <c r="A341" s="142" t="s">
        <v>13</v>
      </c>
      <c r="B341" s="197">
        <f t="shared" si="810"/>
        <v>3.7159306664555176</v>
      </c>
      <c r="C341" s="197">
        <f t="shared" si="810"/>
        <v>4.0214582309830345</v>
      </c>
      <c r="D341" s="197">
        <f t="shared" si="810"/>
        <v>4.1109937797367024</v>
      </c>
      <c r="E341" s="197">
        <f t="shared" si="810"/>
        <v>3.7731582399618944</v>
      </c>
      <c r="F341" s="197">
        <f t="shared" si="810"/>
        <v>3.0710545100367579</v>
      </c>
      <c r="G341" s="198">
        <f t="shared" ref="G341" si="812">+G180/G19</f>
        <v>3.2786572806722418</v>
      </c>
      <c r="H341" s="199"/>
      <c r="I341" s="148"/>
      <c r="J341" s="3"/>
      <c r="K341" s="142" t="s">
        <v>14</v>
      </c>
      <c r="L341" s="197">
        <f t="shared" ref="L341:R341" si="813">+L180/L19</f>
        <v>3.6983929355879339</v>
      </c>
      <c r="M341" s="197">
        <f t="shared" si="813"/>
        <v>3.8505199640776109</v>
      </c>
      <c r="N341" s="197">
        <f t="shared" si="813"/>
        <v>4.1346094862487028</v>
      </c>
      <c r="O341" s="197">
        <f t="shared" si="813"/>
        <v>3.9338129814251559</v>
      </c>
      <c r="P341" s="197">
        <f t="shared" si="813"/>
        <v>3.3917279854049975</v>
      </c>
      <c r="Q341" s="198">
        <f t="shared" si="813"/>
        <v>3.146229882058956</v>
      </c>
      <c r="R341" s="199">
        <f t="shared" si="813"/>
        <v>3.306920509844383</v>
      </c>
      <c r="S341" s="161">
        <f>+R341/Q341-1</f>
        <v>5.1074026313763232E-2</v>
      </c>
      <c r="T341" s="170">
        <f>+POWER(R341/M341,0.2)-1</f>
        <v>-2.997958333945594E-2</v>
      </c>
    </row>
    <row r="342" spans="1:20" ht="28">
      <c r="A342" s="143" t="s">
        <v>15</v>
      </c>
      <c r="B342" s="149">
        <f>+B341/B$485</f>
        <v>1.0724071195659</v>
      </c>
      <c r="C342" s="149">
        <f t="shared" ref="C342:F342" si="814">+C341/C$485</f>
        <v>1.0661159269849725</v>
      </c>
      <c r="D342" s="149">
        <f t="shared" si="814"/>
        <v>1.0806023430637828</v>
      </c>
      <c r="E342" s="149">
        <f t="shared" si="814"/>
        <v>1.1095911213564091</v>
      </c>
      <c r="F342" s="149">
        <f t="shared" si="814"/>
        <v>1.1169008813297878</v>
      </c>
      <c r="G342" s="150">
        <f t="shared" ref="G342" si="815">+G341/G$485</f>
        <v>1.0718926750253246</v>
      </c>
      <c r="H342" s="151"/>
      <c r="I342" s="152"/>
      <c r="J342" s="3"/>
      <c r="K342" s="143" t="s">
        <v>15</v>
      </c>
      <c r="L342" s="149">
        <f t="shared" ref="L342:Q342" si="816">+L341/L$485</f>
        <v>1.0848220551101444</v>
      </c>
      <c r="M342" s="149">
        <f t="shared" si="816"/>
        <v>1.0649047598204933</v>
      </c>
      <c r="N342" s="149">
        <f t="shared" si="816"/>
        <v>1.0713883130458528</v>
      </c>
      <c r="O342" s="149">
        <f t="shared" si="816"/>
        <v>1.0957976024862808</v>
      </c>
      <c r="P342" s="149">
        <f t="shared" si="816"/>
        <v>1.1298430718932959</v>
      </c>
      <c r="Q342" s="150">
        <f t="shared" si="816"/>
        <v>1.0858211567068288</v>
      </c>
      <c r="R342" s="151">
        <f t="shared" ref="R342" si="817">+R341/R$485</f>
        <v>1.0639923665711235</v>
      </c>
      <c r="S342" s="160"/>
      <c r="T342" s="152"/>
    </row>
    <row r="343" spans="1:20" ht="29" thickBot="1">
      <c r="A343" s="144" t="s">
        <v>12</v>
      </c>
      <c r="B343" s="153"/>
      <c r="C343" s="154">
        <f>+C341/B341-1</f>
        <v>8.2221007858294559E-2</v>
      </c>
      <c r="D343" s="154">
        <f t="shared" ref="D343" si="818">+D341/C341-1</f>
        <v>2.2264448269995185E-2</v>
      </c>
      <c r="E343" s="154">
        <f t="shared" ref="E343" si="819">+E341/D341-1</f>
        <v>-8.217855775895766E-2</v>
      </c>
      <c r="F343" s="154">
        <f t="shared" ref="F343:G343" si="820">+F341/E341-1</f>
        <v>-0.18607852766128019</v>
      </c>
      <c r="G343" s="155">
        <f t="shared" si="820"/>
        <v>6.7599832551653138E-2</v>
      </c>
      <c r="H343" s="156"/>
      <c r="I343" s="157"/>
      <c r="J343" s="2"/>
      <c r="K343" s="144" t="s">
        <v>12</v>
      </c>
      <c r="L343" s="153"/>
      <c r="M343" s="154">
        <f>+M341/L341-1</f>
        <v>4.1133279005004741E-2</v>
      </c>
      <c r="N343" s="154">
        <f t="shared" ref="N343" si="821">+N341/M341-1</f>
        <v>7.3779521940264825E-2</v>
      </c>
      <c r="O343" s="154">
        <f t="shared" ref="O343" si="822">+O341/N341-1</f>
        <v>-4.8564805332009242E-2</v>
      </c>
      <c r="P343" s="154">
        <f t="shared" ref="P343" si="823">+P341/O341-1</f>
        <v>-0.13780141521211053</v>
      </c>
      <c r="Q343" s="155">
        <f t="shared" ref="Q343:R343" si="824">+Q341/P341-1</f>
        <v>-7.2381424572503628E-2</v>
      </c>
      <c r="R343" s="169">
        <f t="shared" si="824"/>
        <v>5.1074026313763232E-2</v>
      </c>
      <c r="S343" s="156"/>
      <c r="T343" s="157"/>
    </row>
    <row r="344" spans="1:20" ht="15" thickBo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</row>
    <row r="345" spans="1:20" ht="15" thickBot="1">
      <c r="A345" s="288" t="s">
        <v>84</v>
      </c>
      <c r="B345" s="289"/>
      <c r="C345" s="289"/>
      <c r="D345" s="289"/>
      <c r="E345" s="289"/>
      <c r="F345" s="289"/>
      <c r="G345" s="289"/>
      <c r="H345" s="289"/>
      <c r="I345" s="290"/>
      <c r="J345" s="2"/>
      <c r="K345" s="288" t="s">
        <v>85</v>
      </c>
      <c r="L345" s="289"/>
      <c r="M345" s="289"/>
      <c r="N345" s="289"/>
      <c r="O345" s="289"/>
      <c r="P345" s="289"/>
      <c r="Q345" s="289"/>
      <c r="R345" s="289"/>
      <c r="S345" s="289"/>
      <c r="T345" s="290"/>
    </row>
    <row r="346" spans="1:20" ht="42">
      <c r="A346" s="136"/>
      <c r="B346" s="137">
        <v>2016</v>
      </c>
      <c r="C346" s="137">
        <f>+B346+1</f>
        <v>2017</v>
      </c>
      <c r="D346" s="137">
        <f t="shared" ref="D346" si="825">+C346+1</f>
        <v>2018</v>
      </c>
      <c r="E346" s="137">
        <f t="shared" ref="E346" si="826">+D346+1</f>
        <v>2019</v>
      </c>
      <c r="F346" s="137">
        <f t="shared" ref="F346" si="827">+E346+1</f>
        <v>2020</v>
      </c>
      <c r="G346" s="138">
        <f t="shared" ref="G346" si="828">+F346+1</f>
        <v>2021</v>
      </c>
      <c r="H346" s="139">
        <v>2022</v>
      </c>
      <c r="I346" s="140" t="s">
        <v>16</v>
      </c>
      <c r="J346" s="2"/>
      <c r="K346" s="136"/>
      <c r="L346" s="137">
        <v>2016</v>
      </c>
      <c r="M346" s="137">
        <f>+L346+1</f>
        <v>2017</v>
      </c>
      <c r="N346" s="137">
        <f t="shared" ref="N346" si="829">+M346+1</f>
        <v>2018</v>
      </c>
      <c r="O346" s="137">
        <f t="shared" ref="O346" si="830">+N346+1</f>
        <v>2019</v>
      </c>
      <c r="P346" s="137">
        <f t="shared" ref="P346" si="831">+O346+1</f>
        <v>2020</v>
      </c>
      <c r="Q346" s="138">
        <f t="shared" ref="Q346" si="832">+P346+1</f>
        <v>2021</v>
      </c>
      <c r="R346" s="139">
        <v>2022</v>
      </c>
      <c r="S346" s="158" t="s">
        <v>16</v>
      </c>
      <c r="T346" s="140" t="s">
        <v>21</v>
      </c>
    </row>
    <row r="347" spans="1:20">
      <c r="A347" s="141" t="s">
        <v>10</v>
      </c>
      <c r="B347" s="172">
        <f>+B186/B25</f>
        <v>2.3340690688930579</v>
      </c>
      <c r="C347" s="172">
        <f t="shared" ref="C347:H349" si="833">+C186/C25</f>
        <v>4.1123483047666705</v>
      </c>
      <c r="D347" s="172">
        <f t="shared" si="833"/>
        <v>4.3056950776601495</v>
      </c>
      <c r="E347" s="172">
        <f t="shared" si="833"/>
        <v>4.1935256861365229</v>
      </c>
      <c r="F347" s="172">
        <f t="shared" si="833"/>
        <v>3.2186588921282793</v>
      </c>
      <c r="G347" s="195">
        <f t="shared" si="833"/>
        <v>2.8958965260687917</v>
      </c>
      <c r="H347" s="196">
        <f t="shared" si="833"/>
        <v>3.3800543039553825</v>
      </c>
      <c r="I347" s="134">
        <f>+H347/G347-1</f>
        <v>0.16718752673937565</v>
      </c>
      <c r="J347" s="2"/>
      <c r="K347" s="141" t="s">
        <v>10</v>
      </c>
      <c r="L347" s="172">
        <f>+L186/L25</f>
        <v>2.9851514008944529</v>
      </c>
      <c r="M347" s="172">
        <f t="shared" ref="M347:R347" si="834">+M186/M25</f>
        <v>3.9582056381763828</v>
      </c>
      <c r="N347" s="172">
        <f t="shared" si="834"/>
        <v>4.1457894708208904</v>
      </c>
      <c r="O347" s="172">
        <f t="shared" si="834"/>
        <v>4.1228277064146308</v>
      </c>
      <c r="P347" s="172">
        <f t="shared" si="834"/>
        <v>3.7627043621856893</v>
      </c>
      <c r="Q347" s="195">
        <f t="shared" si="834"/>
        <v>3.0108190578856546</v>
      </c>
      <c r="R347" s="196">
        <f t="shared" si="834"/>
        <v>3.281478645567466</v>
      </c>
      <c r="S347" s="159">
        <f>+R347/Q347-1</f>
        <v>8.9895667085315267E-2</v>
      </c>
      <c r="T347" s="134">
        <f>+POWER(R347/M347,0.2)-1</f>
        <v>-3.6804941468486785E-2</v>
      </c>
    </row>
    <row r="348" spans="1:20">
      <c r="A348" s="141" t="s">
        <v>11</v>
      </c>
      <c r="B348" s="172">
        <f t="shared" ref="B348:G348" si="835">+B187/B26</f>
        <v>4.019343679364904</v>
      </c>
      <c r="C348" s="172">
        <f t="shared" si="835"/>
        <v>4.5442397632910181</v>
      </c>
      <c r="D348" s="172">
        <f t="shared" si="835"/>
        <v>4.3771339381523759</v>
      </c>
      <c r="E348" s="172">
        <f t="shared" si="835"/>
        <v>4.0413934077165496</v>
      </c>
      <c r="F348" s="172">
        <f t="shared" si="835"/>
        <v>2.9812136126282938</v>
      </c>
      <c r="G348" s="195">
        <f t="shared" si="835"/>
        <v>2.8506476341527889</v>
      </c>
      <c r="H348" s="196">
        <f t="shared" si="833"/>
        <v>3.8844534765568302</v>
      </c>
      <c r="I348" s="134">
        <f>+H348/G348-1</f>
        <v>0.36265648199318323</v>
      </c>
      <c r="J348" s="2"/>
      <c r="K348" s="141" t="s">
        <v>11</v>
      </c>
      <c r="L348" s="172">
        <f t="shared" ref="L348:R348" si="836">+L187/L26</f>
        <v>3.0189016852290713</v>
      </c>
      <c r="M348" s="172">
        <f t="shared" si="836"/>
        <v>3.9862392742942281</v>
      </c>
      <c r="N348" s="172">
        <f t="shared" si="836"/>
        <v>4.1359682330448244</v>
      </c>
      <c r="O348" s="172">
        <f t="shared" si="836"/>
        <v>4.1025056038145866</v>
      </c>
      <c r="P348" s="172">
        <f t="shared" si="836"/>
        <v>3.6727595934613744</v>
      </c>
      <c r="Q348" s="195">
        <f t="shared" si="836"/>
        <v>2.9999009947871609</v>
      </c>
      <c r="R348" s="196">
        <f t="shared" si="836"/>
        <v>3.3530483641598132</v>
      </c>
      <c r="S348" s="159">
        <f t="shared" ref="S348:S349" si="837">+R348/Q348-1</f>
        <v>0.11771967474470202</v>
      </c>
      <c r="T348" s="134">
        <f t="shared" ref="T348:T349" si="838">+POWER(R348/M348,0.2)-1</f>
        <v>-3.4004082942849623E-2</v>
      </c>
    </row>
    <row r="349" spans="1:20">
      <c r="A349" s="141" t="s">
        <v>0</v>
      </c>
      <c r="B349" s="172">
        <f t="shared" ref="B349:G349" si="839">+B188/B27</f>
        <v>3.9292064546189733</v>
      </c>
      <c r="C349" s="172">
        <f t="shared" si="839"/>
        <v>3.9620586886749201</v>
      </c>
      <c r="D349" s="172">
        <f t="shared" si="839"/>
        <v>4.4317532838378071</v>
      </c>
      <c r="E349" s="172">
        <f t="shared" si="839"/>
        <v>4.1364914373349242</v>
      </c>
      <c r="F349" s="172">
        <f t="shared" si="839"/>
        <v>3.1416803953871502</v>
      </c>
      <c r="G349" s="195">
        <f t="shared" si="839"/>
        <v>2.8968819246597022</v>
      </c>
      <c r="H349" s="196">
        <f t="shared" si="833"/>
        <v>3.9328353481193092</v>
      </c>
      <c r="I349" s="134">
        <f>+H349/G349-1</f>
        <v>0.35760981993813945</v>
      </c>
      <c r="J349" s="2"/>
      <c r="K349" s="141" t="s">
        <v>0</v>
      </c>
      <c r="L349" s="172">
        <f t="shared" ref="L349:R349" si="840">+L188/L27</f>
        <v>3.1999076921801373</v>
      </c>
      <c r="M349" s="172">
        <f t="shared" si="840"/>
        <v>3.9884309250316319</v>
      </c>
      <c r="N349" s="172">
        <f t="shared" si="840"/>
        <v>4.173299849772417</v>
      </c>
      <c r="O349" s="172">
        <f t="shared" si="840"/>
        <v>4.0817015336914428</v>
      </c>
      <c r="P349" s="172">
        <f t="shared" si="840"/>
        <v>3.5922009253139464</v>
      </c>
      <c r="Q349" s="195">
        <f t="shared" si="840"/>
        <v>2.9782389826755731</v>
      </c>
      <c r="R349" s="196">
        <f t="shared" si="840"/>
        <v>3.450309254020663</v>
      </c>
      <c r="S349" s="159">
        <f t="shared" si="837"/>
        <v>0.15850651142877537</v>
      </c>
      <c r="T349" s="134">
        <f t="shared" si="838"/>
        <v>-2.8570719709527403E-2</v>
      </c>
    </row>
    <row r="350" spans="1:20">
      <c r="A350" s="141" t="s">
        <v>1</v>
      </c>
      <c r="B350" s="172">
        <f t="shared" ref="B350:H350" si="841">+B189/B28</f>
        <v>4.0955677671527262</v>
      </c>
      <c r="C350" s="172">
        <f t="shared" si="841"/>
        <v>4.2326889279437605</v>
      </c>
      <c r="D350" s="172">
        <f t="shared" si="841"/>
        <v>4.1713292000604874</v>
      </c>
      <c r="E350" s="172">
        <f t="shared" si="841"/>
        <v>4.0441074161680808</v>
      </c>
      <c r="F350" s="172">
        <f t="shared" si="841"/>
        <v>3.5062770803244083</v>
      </c>
      <c r="G350" s="195">
        <f t="shared" si="841"/>
        <v>3.3608689001070826</v>
      </c>
      <c r="H350" s="196">
        <f t="shared" si="841"/>
        <v>3.7268633556121262</v>
      </c>
      <c r="I350" s="134">
        <f t="shared" ref="I350:I352" si="842">+H350/G350-1</f>
        <v>0.10889875992883336</v>
      </c>
      <c r="J350" s="2"/>
      <c r="K350" s="141" t="s">
        <v>1</v>
      </c>
      <c r="L350" s="172">
        <f t="shared" ref="L350:R350" si="843">+L189/L28</f>
        <v>3.4245524474526299</v>
      </c>
      <c r="M350" s="172">
        <f t="shared" si="843"/>
        <v>3.9968075030720693</v>
      </c>
      <c r="N350" s="172">
        <f t="shared" si="843"/>
        <v>4.1683906717700978</v>
      </c>
      <c r="O350" s="172">
        <f t="shared" si="843"/>
        <v>4.0718933818305816</v>
      </c>
      <c r="P350" s="172">
        <f t="shared" si="843"/>
        <v>3.5501464128843336</v>
      </c>
      <c r="Q350" s="195">
        <f t="shared" si="843"/>
        <v>2.9699313641682785</v>
      </c>
      <c r="R350" s="196">
        <f t="shared" si="843"/>
        <v>3.4827550349301877</v>
      </c>
      <c r="S350" s="159">
        <f t="shared" ref="S350:S352" si="844">+R350/Q350-1</f>
        <v>0.17267189301040431</v>
      </c>
      <c r="T350" s="134">
        <f t="shared" ref="T350:T352" si="845">+POWER(R350/M350,0.2)-1</f>
        <v>-2.7158834530139453E-2</v>
      </c>
    </row>
    <row r="351" spans="1:20">
      <c r="A351" s="141" t="s">
        <v>2</v>
      </c>
      <c r="B351" s="172">
        <f t="shared" ref="B351:H351" si="846">+B190/B29</f>
        <v>3.9001109199124873</v>
      </c>
      <c r="C351" s="172">
        <f t="shared" si="846"/>
        <v>4.059988959087284</v>
      </c>
      <c r="D351" s="172">
        <f t="shared" si="846"/>
        <v>4.2563525022876041</v>
      </c>
      <c r="E351" s="172">
        <f t="shared" si="846"/>
        <v>4.1513184046641047</v>
      </c>
      <c r="F351" s="172">
        <f t="shared" si="846"/>
        <v>2.993429365681072</v>
      </c>
      <c r="G351" s="195">
        <f t="shared" si="846"/>
        <v>2.1455693081512899</v>
      </c>
      <c r="H351" s="196">
        <f t="shared" si="846"/>
        <v>3.8751807685377271</v>
      </c>
      <c r="I351" s="134">
        <f t="shared" si="842"/>
        <v>0.80613171236903125</v>
      </c>
      <c r="J351" s="2"/>
      <c r="K351" s="141" t="s">
        <v>2</v>
      </c>
      <c r="L351" s="172">
        <f t="shared" ref="L351:R351" si="847">+L190/L29</f>
        <v>3.4549977523205384</v>
      </c>
      <c r="M351" s="172">
        <f t="shared" si="847"/>
        <v>4.0112742766135714</v>
      </c>
      <c r="N351" s="172">
        <f t="shared" si="847"/>
        <v>4.1856007666813078</v>
      </c>
      <c r="O351" s="172">
        <f t="shared" si="847"/>
        <v>4.0638536094366726</v>
      </c>
      <c r="P351" s="172">
        <f t="shared" si="847"/>
        <v>3.4569785491785341</v>
      </c>
      <c r="Q351" s="195">
        <f t="shared" si="847"/>
        <v>2.9003027302766946</v>
      </c>
      <c r="R351" s="196">
        <f t="shared" si="847"/>
        <v>3.6374761348095936</v>
      </c>
      <c r="S351" s="159">
        <f t="shared" si="844"/>
        <v>0.25417119283357414</v>
      </c>
      <c r="T351" s="134">
        <f t="shared" si="845"/>
        <v>-1.9373649969139595E-2</v>
      </c>
    </row>
    <row r="352" spans="1:20">
      <c r="A352" s="141" t="s">
        <v>3</v>
      </c>
      <c r="B352" s="172">
        <f t="shared" ref="B352:H359" si="848">+B191/B30</f>
        <v>3.9471856970957218</v>
      </c>
      <c r="C352" s="172">
        <f t="shared" si="848"/>
        <v>3.9277978339350179</v>
      </c>
      <c r="D352" s="172">
        <f t="shared" si="848"/>
        <v>3.9964724039097521</v>
      </c>
      <c r="E352" s="172">
        <f t="shared" si="848"/>
        <v>4.043112959348214</v>
      </c>
      <c r="F352" s="172">
        <f t="shared" si="848"/>
        <v>2.8141172082614574</v>
      </c>
      <c r="G352" s="195">
        <f t="shared" si="848"/>
        <v>3.5556083650190113</v>
      </c>
      <c r="H352" s="196">
        <f t="shared" si="848"/>
        <v>3.7773611945341696</v>
      </c>
      <c r="I352" s="134">
        <f t="shared" si="842"/>
        <v>6.2367056984346192E-2</v>
      </c>
      <c r="J352" s="2"/>
      <c r="K352" s="141" t="s">
        <v>3</v>
      </c>
      <c r="L352" s="172">
        <f t="shared" ref="L352:R352" si="849">+L191/L30</f>
        <v>3.458175824203392</v>
      </c>
      <c r="M352" s="172">
        <f t="shared" si="849"/>
        <v>4.0080978798234606</v>
      </c>
      <c r="N352" s="172">
        <f t="shared" si="849"/>
        <v>4.1977027904717881</v>
      </c>
      <c r="O352" s="172">
        <f t="shared" si="849"/>
        <v>4.0676958941366026</v>
      </c>
      <c r="P352" s="172">
        <f t="shared" si="849"/>
        <v>3.3543443761158498</v>
      </c>
      <c r="Q352" s="195">
        <f t="shared" si="849"/>
        <v>2.9641178007052362</v>
      </c>
      <c r="R352" s="196">
        <f t="shared" si="849"/>
        <v>3.6583948766792123</v>
      </c>
      <c r="S352" s="159">
        <f t="shared" si="844"/>
        <v>0.23422722126927287</v>
      </c>
      <c r="T352" s="134">
        <f t="shared" si="845"/>
        <v>-1.8092782542945884E-2</v>
      </c>
    </row>
    <row r="353" spans="1:20">
      <c r="A353" s="141" t="s">
        <v>4</v>
      </c>
      <c r="B353" s="172">
        <f t="shared" ref="B353:F353" si="850">+B192/B31</f>
        <v>3.8533552324668316</v>
      </c>
      <c r="C353" s="172">
        <f t="shared" si="850"/>
        <v>4.0074600769320439</v>
      </c>
      <c r="D353" s="172">
        <f t="shared" si="850"/>
        <v>4.0120915203002037</v>
      </c>
      <c r="E353" s="172">
        <f t="shared" si="850"/>
        <v>3.4057226705796033</v>
      </c>
      <c r="F353" s="172">
        <f t="shared" si="850"/>
        <v>3.2448566250932735</v>
      </c>
      <c r="G353" s="195">
        <f t="shared" si="848"/>
        <v>3.6448274154409948</v>
      </c>
      <c r="H353" s="196"/>
      <c r="I353" s="134"/>
      <c r="J353" s="2"/>
      <c r="K353" s="141" t="s">
        <v>4</v>
      </c>
      <c r="L353" s="172">
        <f t="shared" ref="L353:Q353" si="851">+L192/L31</f>
        <v>3.4464660008012977</v>
      </c>
      <c r="M353" s="172">
        <f t="shared" si="851"/>
        <v>4.0180489501310239</v>
      </c>
      <c r="N353" s="172">
        <f t="shared" si="851"/>
        <v>4.1959845488400074</v>
      </c>
      <c r="O353" s="172">
        <f t="shared" si="851"/>
        <v>3.9969706596473706</v>
      </c>
      <c r="P353" s="172">
        <f t="shared" si="851"/>
        <v>3.3388178458368549</v>
      </c>
      <c r="Q353" s="195">
        <f t="shared" si="851"/>
        <v>2.9985189994116577</v>
      </c>
      <c r="R353" s="196"/>
      <c r="S353" s="159"/>
      <c r="T353" s="134"/>
    </row>
    <row r="354" spans="1:20">
      <c r="A354" s="141" t="s">
        <v>5</v>
      </c>
      <c r="B354" s="172">
        <f t="shared" ref="B354:F354" si="852">+B193/B32</f>
        <v>3.8411643376455635</v>
      </c>
      <c r="C354" s="172">
        <f t="shared" si="852"/>
        <v>4.0526669224865692</v>
      </c>
      <c r="D354" s="172">
        <f t="shared" si="852"/>
        <v>4.2115582569481891</v>
      </c>
      <c r="E354" s="172">
        <f t="shared" si="852"/>
        <v>3.9878739346794032</v>
      </c>
      <c r="F354" s="172">
        <f t="shared" si="852"/>
        <v>2.7341717259323501</v>
      </c>
      <c r="G354" s="195">
        <f t="shared" si="848"/>
        <v>3.5892696122633003</v>
      </c>
      <c r="H354" s="196"/>
      <c r="I354" s="134"/>
      <c r="J354" s="2"/>
      <c r="K354" s="141" t="s">
        <v>5</v>
      </c>
      <c r="L354" s="172">
        <f t="shared" ref="L354:Q354" si="853">+L193/L32</f>
        <v>3.4398843150274248</v>
      </c>
      <c r="M354" s="172">
        <f t="shared" si="853"/>
        <v>4.0445908727475492</v>
      </c>
      <c r="N354" s="172">
        <f t="shared" si="853"/>
        <v>4.2151491434037753</v>
      </c>
      <c r="O354" s="172">
        <f t="shared" si="853"/>
        <v>3.9708003091867692</v>
      </c>
      <c r="P354" s="172">
        <f t="shared" si="853"/>
        <v>3.2157696536826017</v>
      </c>
      <c r="Q354" s="195">
        <f t="shared" si="853"/>
        <v>3.0766975465743664</v>
      </c>
      <c r="R354" s="195"/>
      <c r="S354" s="159"/>
      <c r="T354" s="134"/>
    </row>
    <row r="355" spans="1:20">
      <c r="A355" s="141" t="s">
        <v>6</v>
      </c>
      <c r="B355" s="172">
        <f t="shared" ref="B355:F355" si="854">+B194/B33</f>
        <v>3.893435774909622</v>
      </c>
      <c r="C355" s="172">
        <f t="shared" si="854"/>
        <v>4.2808679058590711</v>
      </c>
      <c r="D355" s="172">
        <f t="shared" si="854"/>
        <v>3.988826815642458</v>
      </c>
      <c r="E355" s="172">
        <f t="shared" si="854"/>
        <v>3.4149556048834628</v>
      </c>
      <c r="F355" s="172">
        <f t="shared" si="854"/>
        <v>3.2393359949569236</v>
      </c>
      <c r="G355" s="195">
        <f t="shared" si="848"/>
        <v>3.7112580297275759</v>
      </c>
      <c r="H355" s="196"/>
      <c r="I355" s="134"/>
      <c r="J355" s="2"/>
      <c r="K355" s="141" t="s">
        <v>6</v>
      </c>
      <c r="L355" s="172">
        <f t="shared" ref="L355:Q355" si="855">+L194/L33</f>
        <v>3.4416745845115155</v>
      </c>
      <c r="M355" s="172">
        <f t="shared" si="855"/>
        <v>4.0773943553102967</v>
      </c>
      <c r="N355" s="172">
        <f t="shared" si="855"/>
        <v>4.1909924937447887</v>
      </c>
      <c r="O355" s="172">
        <f t="shared" si="855"/>
        <v>3.9231150622066941</v>
      </c>
      <c r="P355" s="172">
        <f t="shared" si="855"/>
        <v>3.205017844430071</v>
      </c>
      <c r="Q355" s="195">
        <f t="shared" si="855"/>
        <v>3.1164466675167724</v>
      </c>
      <c r="R355" s="195"/>
      <c r="S355" s="159"/>
      <c r="T355" s="134"/>
    </row>
    <row r="356" spans="1:20">
      <c r="A356" s="141" t="s">
        <v>7</v>
      </c>
      <c r="B356" s="172">
        <f t="shared" ref="B356:F356" si="856">+B195/B34</f>
        <v>3.8383197627442764</v>
      </c>
      <c r="C356" s="172">
        <f t="shared" si="856"/>
        <v>4.0623438280859574</v>
      </c>
      <c r="D356" s="172">
        <f t="shared" si="856"/>
        <v>3.9804958888393145</v>
      </c>
      <c r="E356" s="172">
        <f t="shared" si="856"/>
        <v>3.663033836015714</v>
      </c>
      <c r="F356" s="172">
        <f t="shared" si="856"/>
        <v>2.7539321584233467</v>
      </c>
      <c r="G356" s="195">
        <f t="shared" si="848"/>
        <v>3.537488823604547</v>
      </c>
      <c r="H356" s="196"/>
      <c r="I356" s="134"/>
      <c r="J356" s="2"/>
      <c r="K356" s="141" t="s">
        <v>7</v>
      </c>
      <c r="L356" s="172">
        <f t="shared" ref="L356:Q356" si="857">+L195/L34</f>
        <v>3.4989698278240113</v>
      </c>
      <c r="M356" s="172">
        <f t="shared" si="857"/>
        <v>4.0979568101921604</v>
      </c>
      <c r="N356" s="172">
        <f t="shared" si="857"/>
        <v>4.1837794553694216</v>
      </c>
      <c r="O356" s="172">
        <f t="shared" si="857"/>
        <v>3.8942764784179502</v>
      </c>
      <c r="P356" s="172">
        <f t="shared" si="857"/>
        <v>3.1289644431730981</v>
      </c>
      <c r="Q356" s="195">
        <f t="shared" si="857"/>
        <v>3.1763844532246055</v>
      </c>
      <c r="R356" s="196"/>
      <c r="S356" s="159"/>
      <c r="T356" s="134"/>
    </row>
    <row r="357" spans="1:20">
      <c r="A357" s="141" t="s">
        <v>8</v>
      </c>
      <c r="B357" s="172">
        <f t="shared" ref="B357:F357" si="858">+B196/B35</f>
        <v>4.0105729389912845</v>
      </c>
      <c r="C357" s="172">
        <f t="shared" si="858"/>
        <v>4.1924372894047179</v>
      </c>
      <c r="D357" s="172">
        <f t="shared" si="858"/>
        <v>4.2579153042507381</v>
      </c>
      <c r="E357" s="172">
        <f t="shared" si="858"/>
        <v>3.9786459195497441</v>
      </c>
      <c r="F357" s="172">
        <f t="shared" si="858"/>
        <v>2.6615796884225826</v>
      </c>
      <c r="G357" s="195">
        <f t="shared" si="848"/>
        <v>3.3722576079263979</v>
      </c>
      <c r="H357" s="196"/>
      <c r="I357" s="134"/>
      <c r="J357" s="2"/>
      <c r="K357" s="141" t="s">
        <v>8</v>
      </c>
      <c r="L357" s="172">
        <f t="shared" ref="L357:Q358" si="859">+L196/L35</f>
        <v>3.5944966988932667</v>
      </c>
      <c r="M357" s="172">
        <f t="shared" si="859"/>
        <v>4.1111382225947111</v>
      </c>
      <c r="N357" s="172">
        <f t="shared" si="859"/>
        <v>4.1885250202599114</v>
      </c>
      <c r="O357" s="172">
        <f t="shared" si="859"/>
        <v>3.8738228667167371</v>
      </c>
      <c r="P357" s="172">
        <f t="shared" si="859"/>
        <v>3.0396569551730428</v>
      </c>
      <c r="Q357" s="195">
        <f t="shared" si="859"/>
        <v>3.2409885227378923</v>
      </c>
      <c r="R357" s="196"/>
      <c r="S357" s="159"/>
      <c r="T357" s="134"/>
    </row>
    <row r="358" spans="1:20">
      <c r="A358" s="141" t="s">
        <v>9</v>
      </c>
      <c r="B358" s="172">
        <f t="shared" ref="B358:F358" si="860">+B197/B36</f>
        <v>4.1620879120879115</v>
      </c>
      <c r="C358" s="172">
        <f t="shared" si="860"/>
        <v>4.4688275434243172</v>
      </c>
      <c r="D358" s="172">
        <f t="shared" si="860"/>
        <v>3.7323388080040161</v>
      </c>
      <c r="E358" s="172">
        <f t="shared" si="860"/>
        <v>3.4651853948485707</v>
      </c>
      <c r="F358" s="172">
        <f t="shared" si="860"/>
        <v>3.4019865614957641</v>
      </c>
      <c r="G358" s="195">
        <f t="shared" si="848"/>
        <v>3.4618515933938125</v>
      </c>
      <c r="H358" s="196"/>
      <c r="I358" s="134"/>
      <c r="J358" s="2"/>
      <c r="K358" s="141" t="s">
        <v>9</v>
      </c>
      <c r="L358" s="172">
        <f t="shared" ref="L358:P358" si="861">+L197/L36</f>
        <v>3.7369851648646861</v>
      </c>
      <c r="M358" s="172">
        <f t="shared" si="861"/>
        <v>4.1318541352256801</v>
      </c>
      <c r="N358" s="172">
        <f t="shared" si="861"/>
        <v>4.1307194844930697</v>
      </c>
      <c r="O358" s="172">
        <f t="shared" si="861"/>
        <v>3.8518804933084789</v>
      </c>
      <c r="P358" s="172">
        <f t="shared" si="861"/>
        <v>3.0350753480111781</v>
      </c>
      <c r="Q358" s="195">
        <f t="shared" si="859"/>
        <v>3.2476582707616588</v>
      </c>
      <c r="R358" s="196"/>
      <c r="S358" s="159"/>
      <c r="T358" s="134"/>
    </row>
    <row r="359" spans="1:20" ht="28">
      <c r="A359" s="142" t="s">
        <v>13</v>
      </c>
      <c r="B359" s="197">
        <f t="shared" ref="B359:F359" si="862">+B198/B37</f>
        <v>3.7369851648646861</v>
      </c>
      <c r="C359" s="197">
        <f t="shared" si="862"/>
        <v>4.1318541352256801</v>
      </c>
      <c r="D359" s="197">
        <f t="shared" si="862"/>
        <v>4.1307194844930697</v>
      </c>
      <c r="E359" s="197">
        <f t="shared" si="862"/>
        <v>3.8518804933084789</v>
      </c>
      <c r="F359" s="197">
        <f t="shared" si="862"/>
        <v>3.0350753480111781</v>
      </c>
      <c r="G359" s="198">
        <f t="shared" si="848"/>
        <v>3.2476582707616588</v>
      </c>
      <c r="H359" s="199"/>
      <c r="I359" s="148"/>
      <c r="J359" s="3"/>
      <c r="K359" s="142" t="s">
        <v>14</v>
      </c>
      <c r="L359" s="197">
        <f t="shared" ref="L359:R359" si="863">+L198/L37</f>
        <v>3.3742857915846103</v>
      </c>
      <c r="M359" s="197">
        <f t="shared" si="863"/>
        <v>4.0350845216757882</v>
      </c>
      <c r="N359" s="197">
        <f t="shared" si="863"/>
        <v>4.175586625954895</v>
      </c>
      <c r="O359" s="197">
        <f t="shared" si="863"/>
        <v>4.0022006979219871</v>
      </c>
      <c r="P359" s="197">
        <f t="shared" si="863"/>
        <v>3.3429532479555628</v>
      </c>
      <c r="Q359" s="198">
        <f t="shared" si="863"/>
        <v>3.0560194311608222</v>
      </c>
      <c r="R359" s="199">
        <f t="shared" si="863"/>
        <v>3.4738037859098547</v>
      </c>
      <c r="S359" s="161">
        <f>+R359/Q359-1</f>
        <v>0.13670867092305694</v>
      </c>
      <c r="T359" s="170">
        <f>+POWER(R359/M359,0.2)-1</f>
        <v>-2.9511195872784057E-2</v>
      </c>
    </row>
    <row r="360" spans="1:20" ht="28">
      <c r="A360" s="143" t="s">
        <v>15</v>
      </c>
      <c r="B360" s="149">
        <f>+B359/B$485</f>
        <v>1.0784833884792859</v>
      </c>
      <c r="C360" s="149">
        <f t="shared" ref="C360" si="864">+C359/C$485</f>
        <v>1.0953826320026254</v>
      </c>
      <c r="D360" s="149">
        <f t="shared" ref="D360" si="865">+D359/D$485</f>
        <v>1.0857873771261988</v>
      </c>
      <c r="E360" s="149">
        <f t="shared" ref="E360" si="866">+E359/E$485</f>
        <v>1.1327413599129088</v>
      </c>
      <c r="F360" s="149">
        <f t="shared" ref="F360:G360" si="867">+F359/F$485</f>
        <v>1.1038157479840445</v>
      </c>
      <c r="G360" s="150">
        <f t="shared" si="867"/>
        <v>1.0617581568943601</v>
      </c>
      <c r="H360" s="151"/>
      <c r="I360" s="152"/>
      <c r="J360" s="3"/>
      <c r="K360" s="143" t="s">
        <v>15</v>
      </c>
      <c r="L360" s="149">
        <f t="shared" ref="L360" si="868">+L359/L$485</f>
        <v>0.98975412042686783</v>
      </c>
      <c r="M360" s="149">
        <f t="shared" ref="M360" si="869">+M359/M$485</f>
        <v>1.11594817154516</v>
      </c>
      <c r="N360" s="149">
        <f t="shared" ref="N360" si="870">+N359/N$485</f>
        <v>1.0820065899905742</v>
      </c>
      <c r="O360" s="149">
        <f t="shared" ref="O360" si="871">+O359/O$485</f>
        <v>1.1148475919317855</v>
      </c>
      <c r="P360" s="149">
        <f t="shared" ref="P360" si="872">+P359/P$485</f>
        <v>1.113595365878016</v>
      </c>
      <c r="Q360" s="220">
        <f t="shared" ref="Q360:R360" si="873">+Q359/Q$485</f>
        <v>1.0546878893318605</v>
      </c>
      <c r="R360" s="151">
        <f t="shared" si="873"/>
        <v>1.1176865909449651</v>
      </c>
      <c r="S360" s="160"/>
      <c r="T360" s="152"/>
    </row>
    <row r="361" spans="1:20" ht="29" thickBot="1">
      <c r="A361" s="144" t="s">
        <v>12</v>
      </c>
      <c r="B361" s="153"/>
      <c r="C361" s="154">
        <f>+C359/B359-1</f>
        <v>0.10566511584620963</v>
      </c>
      <c r="D361" s="154">
        <f t="shared" ref="D361" si="874">+D359/C359-1</f>
        <v>-2.7461054903588078E-4</v>
      </c>
      <c r="E361" s="154">
        <f t="shared" ref="E361" si="875">+E359/D359-1</f>
        <v>-6.7503734453856379E-2</v>
      </c>
      <c r="F361" s="154">
        <f t="shared" ref="F361:G361" si="876">+F359/E359-1</f>
        <v>-0.21205360517187954</v>
      </c>
      <c r="G361" s="155">
        <f t="shared" si="876"/>
        <v>7.0042057733354701E-2</v>
      </c>
      <c r="H361" s="156"/>
      <c r="I361" s="157"/>
      <c r="J361" s="2"/>
      <c r="K361" s="144" t="s">
        <v>12</v>
      </c>
      <c r="L361" s="153"/>
      <c r="M361" s="154">
        <f>+M359/L359-1</f>
        <v>0.1958336581149096</v>
      </c>
      <c r="N361" s="154">
        <f t="shared" ref="N361" si="877">+N359/M359-1</f>
        <v>3.4820114305996075E-2</v>
      </c>
      <c r="O361" s="154">
        <f t="shared" ref="O361" si="878">+O359/N359-1</f>
        <v>-4.1523729134288367E-2</v>
      </c>
      <c r="P361" s="154">
        <f t="shared" ref="P361" si="879">+P359/O359-1</f>
        <v>-0.16472123707057396</v>
      </c>
      <c r="Q361" s="155">
        <f t="shared" ref="Q361" si="880">+Q359/P359-1</f>
        <v>-8.5832434829957505E-2</v>
      </c>
      <c r="R361" s="169">
        <f t="shared" ref="R361" si="881">+R359/Q359-1</f>
        <v>0.13670867092305694</v>
      </c>
      <c r="S361" s="156"/>
      <c r="T361" s="157"/>
    </row>
    <row r="362" spans="1:20" ht="15" thickBo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</row>
    <row r="363" spans="1:20" ht="15" thickBot="1">
      <c r="A363" s="288" t="s">
        <v>86</v>
      </c>
      <c r="B363" s="289"/>
      <c r="C363" s="289"/>
      <c r="D363" s="289"/>
      <c r="E363" s="289"/>
      <c r="F363" s="289"/>
      <c r="G363" s="289"/>
      <c r="H363" s="289"/>
      <c r="I363" s="290"/>
      <c r="J363" s="2"/>
      <c r="K363" s="288" t="s">
        <v>87</v>
      </c>
      <c r="L363" s="289"/>
      <c r="M363" s="289"/>
      <c r="N363" s="289"/>
      <c r="O363" s="289"/>
      <c r="P363" s="289"/>
      <c r="Q363" s="289"/>
      <c r="R363" s="289"/>
      <c r="S363" s="289"/>
      <c r="T363" s="290"/>
    </row>
    <row r="364" spans="1:20" ht="42">
      <c r="A364" s="136"/>
      <c r="B364" s="137">
        <v>2016</v>
      </c>
      <c r="C364" s="137">
        <f>+B364+1</f>
        <v>2017</v>
      </c>
      <c r="D364" s="137">
        <f t="shared" ref="D364" si="882">+C364+1</f>
        <v>2018</v>
      </c>
      <c r="E364" s="137">
        <f t="shared" ref="E364" si="883">+D364+1</f>
        <v>2019</v>
      </c>
      <c r="F364" s="137">
        <f t="shared" ref="F364" si="884">+E364+1</f>
        <v>2020</v>
      </c>
      <c r="G364" s="138">
        <f t="shared" ref="G364" si="885">+F364+1</f>
        <v>2021</v>
      </c>
      <c r="H364" s="139">
        <v>2022</v>
      </c>
      <c r="I364" s="140" t="s">
        <v>16</v>
      </c>
      <c r="J364" s="2"/>
      <c r="K364" s="136"/>
      <c r="L364" s="137">
        <v>2016</v>
      </c>
      <c r="M364" s="137">
        <f>+L364+1</f>
        <v>2017</v>
      </c>
      <c r="N364" s="137">
        <f t="shared" ref="N364" si="886">+M364+1</f>
        <v>2018</v>
      </c>
      <c r="O364" s="137">
        <f t="shared" ref="O364" si="887">+N364+1</f>
        <v>2019</v>
      </c>
      <c r="P364" s="137">
        <f t="shared" ref="P364" si="888">+O364+1</f>
        <v>2020</v>
      </c>
      <c r="Q364" s="138">
        <f t="shared" ref="Q364" si="889">+P364+1</f>
        <v>2021</v>
      </c>
      <c r="R364" s="139">
        <v>2022</v>
      </c>
      <c r="S364" s="158" t="s">
        <v>16</v>
      </c>
      <c r="T364" s="140" t="s">
        <v>21</v>
      </c>
    </row>
    <row r="365" spans="1:20">
      <c r="A365" s="141" t="s">
        <v>10</v>
      </c>
      <c r="B365" s="172">
        <f>+B204/B43</f>
        <v>2.7689021034962704</v>
      </c>
      <c r="C365" s="172">
        <f t="shared" ref="C365:H367" si="890">+C204/C43</f>
        <v>3.0088987764182429</v>
      </c>
      <c r="D365" s="172">
        <f t="shared" si="890"/>
        <v>3.3797752808988766</v>
      </c>
      <c r="E365" s="172">
        <f t="shared" si="890"/>
        <v>1.6414465247499359</v>
      </c>
      <c r="F365" s="172">
        <f t="shared" si="890"/>
        <v>1.5001198178768271</v>
      </c>
      <c r="G365" s="195">
        <f t="shared" si="890"/>
        <v>0.95307917888563054</v>
      </c>
      <c r="H365" s="196">
        <f t="shared" si="890"/>
        <v>1.9687367976341361</v>
      </c>
      <c r="I365" s="134">
        <f>+H365/G365-1</f>
        <v>1.0656592245945857</v>
      </c>
      <c r="J365" s="2"/>
      <c r="K365" s="141" t="s">
        <v>10</v>
      </c>
      <c r="L365" s="172">
        <f>+L204/L43</f>
        <v>3.1288654022889046</v>
      </c>
      <c r="M365" s="172">
        <f t="shared" ref="M365:R365" si="891">+M204/M43</f>
        <v>3.0684303311163261</v>
      </c>
      <c r="N365" s="172">
        <f t="shared" si="891"/>
        <v>3.3072416217483007</v>
      </c>
      <c r="O365" s="172">
        <f t="shared" si="891"/>
        <v>2.226065924175948</v>
      </c>
      <c r="P365" s="172">
        <f t="shared" si="891"/>
        <v>1.8691564975925408</v>
      </c>
      <c r="Q365" s="195">
        <f t="shared" si="891"/>
        <v>1.2155857620089854</v>
      </c>
      <c r="R365" s="196">
        <f t="shared" si="891"/>
        <v>1.775777414075286</v>
      </c>
      <c r="S365" s="159">
        <f>+R365/Q365-1</f>
        <v>0.46084091273040073</v>
      </c>
      <c r="T365" s="134">
        <f>+POWER(R365/M365,0.2)-1</f>
        <v>-0.10361526483927597</v>
      </c>
    </row>
    <row r="366" spans="1:20">
      <c r="A366" s="141" t="s">
        <v>11</v>
      </c>
      <c r="B366" s="172">
        <f t="shared" ref="B366:G366" si="892">+B205/B44</f>
        <v>2.6951333541119373</v>
      </c>
      <c r="C366" s="172">
        <f t="shared" si="892"/>
        <v>3.0464584920030466</v>
      </c>
      <c r="D366" s="172">
        <f t="shared" si="892"/>
        <v>3.4738485558157692</v>
      </c>
      <c r="E366" s="172">
        <f t="shared" si="892"/>
        <v>3.4492968171724652</v>
      </c>
      <c r="F366" s="172">
        <f t="shared" si="892"/>
        <v>0.91633466135458164</v>
      </c>
      <c r="G366" s="195">
        <f t="shared" si="892"/>
        <v>1.4658782951465879</v>
      </c>
      <c r="H366" s="196">
        <f t="shared" si="890"/>
        <v>2.0341331530922608</v>
      </c>
      <c r="I366" s="134">
        <f>+H366/G366-1</f>
        <v>0.38765486863890541</v>
      </c>
      <c r="J366" s="2"/>
      <c r="K366" s="141" t="s">
        <v>11</v>
      </c>
      <c r="L366" s="172">
        <f t="shared" ref="L366:R366" si="893">+L205/L44</f>
        <v>3.097277798441092</v>
      </c>
      <c r="M366" s="172">
        <f t="shared" si="893"/>
        <v>3.0948145103278182</v>
      </c>
      <c r="N366" s="172">
        <f t="shared" si="893"/>
        <v>3.333333333333333</v>
      </c>
      <c r="O366" s="172">
        <f t="shared" si="893"/>
        <v>2.2275865940605177</v>
      </c>
      <c r="P366" s="172">
        <f t="shared" si="893"/>
        <v>1.6988301400147379</v>
      </c>
      <c r="Q366" s="195">
        <f t="shared" si="893"/>
        <v>1.2548356255056261</v>
      </c>
      <c r="R366" s="196">
        <f t="shared" si="893"/>
        <v>1.8160441223319532</v>
      </c>
      <c r="S366" s="159">
        <f t="shared" ref="S366:S367" si="894">+R366/Q366-1</f>
        <v>0.44723666225223124</v>
      </c>
      <c r="T366" s="134">
        <f t="shared" ref="T366:T367" si="895">+POWER(R366/M366,0.2)-1</f>
        <v>-0.10112696101559893</v>
      </c>
    </row>
    <row r="367" spans="1:20">
      <c r="A367" s="141" t="s">
        <v>0</v>
      </c>
      <c r="B367" s="172">
        <f t="shared" ref="B367:G367" si="896">+B206/B45</f>
        <v>3.1577278731836196</v>
      </c>
      <c r="C367" s="172">
        <f t="shared" si="896"/>
        <v>2.9478138222849082</v>
      </c>
      <c r="D367" s="172">
        <f t="shared" si="896"/>
        <v>3.7866666666666666</v>
      </c>
      <c r="E367" s="172">
        <f t="shared" si="896"/>
        <v>3.6092715231788079</v>
      </c>
      <c r="F367" s="172">
        <f t="shared" si="896"/>
        <v>1.5316600114090131</v>
      </c>
      <c r="G367" s="195">
        <f t="shared" si="896"/>
        <v>1.5232541601479164</v>
      </c>
      <c r="H367" s="196">
        <f t="shared" si="890"/>
        <v>1.7562701101664218</v>
      </c>
      <c r="I367" s="134">
        <f>+H367/G367-1</f>
        <v>0.15297246914846974</v>
      </c>
      <c r="J367" s="2"/>
      <c r="K367" s="141" t="s">
        <v>0</v>
      </c>
      <c r="L367" s="172">
        <f t="shared" ref="L367:R367" si="897">+L206/L45</f>
        <v>3.0880954046886044</v>
      </c>
      <c r="M367" s="172">
        <f t="shared" si="897"/>
        <v>3.0742313999273376</v>
      </c>
      <c r="N367" s="172">
        <f t="shared" si="897"/>
        <v>3.4221465417939601</v>
      </c>
      <c r="O367" s="172">
        <f t="shared" si="897"/>
        <v>2.2086375728759835</v>
      </c>
      <c r="P367" s="172">
        <f t="shared" si="897"/>
        <v>1.6355365032150821</v>
      </c>
      <c r="Q367" s="195">
        <f t="shared" si="897"/>
        <v>1.2676548734442734</v>
      </c>
      <c r="R367" s="196">
        <f t="shared" si="897"/>
        <v>1.853175987085969</v>
      </c>
      <c r="S367" s="159">
        <f t="shared" si="894"/>
        <v>0.46189315870400049</v>
      </c>
      <c r="T367" s="134">
        <f t="shared" si="895"/>
        <v>-9.627557111625662E-2</v>
      </c>
    </row>
    <row r="368" spans="1:20">
      <c r="A368" s="141" t="s">
        <v>1</v>
      </c>
      <c r="B368" s="172">
        <f t="shared" ref="B368:H368" si="898">+B207/B46</f>
        <v>2.658599739661673</v>
      </c>
      <c r="C368" s="172">
        <f t="shared" si="898"/>
        <v>3.1627906976744189</v>
      </c>
      <c r="D368" s="172">
        <f t="shared" si="898"/>
        <v>3.4922766957689726</v>
      </c>
      <c r="E368" s="172">
        <f t="shared" si="898"/>
        <v>2.0053160070880094</v>
      </c>
      <c r="F368" s="172">
        <f t="shared" si="898"/>
        <v>1.2892500923531585</v>
      </c>
      <c r="G368" s="195">
        <f t="shared" si="898"/>
        <v>1.8614379084967319</v>
      </c>
      <c r="H368" s="196">
        <f t="shared" si="898"/>
        <v>2.9529175818928466</v>
      </c>
      <c r="I368" s="134">
        <f t="shared" ref="I368:I370" si="899">+H368/G368-1</f>
        <v>0.58636372903653644</v>
      </c>
      <c r="J368" s="2"/>
      <c r="K368" s="141" t="s">
        <v>1</v>
      </c>
      <c r="L368" s="172">
        <f t="shared" ref="L368:R368" si="900">+L207/L46</f>
        <v>3.0991299987089267</v>
      </c>
      <c r="M368" s="172">
        <f t="shared" si="900"/>
        <v>3.1432600131903454</v>
      </c>
      <c r="N368" s="172">
        <f t="shared" si="900"/>
        <v>3.4500405350628292</v>
      </c>
      <c r="O368" s="172">
        <f t="shared" si="900"/>
        <v>2.1388090569686553</v>
      </c>
      <c r="P368" s="172">
        <f t="shared" si="900"/>
        <v>1.5700523560209421</v>
      </c>
      <c r="Q368" s="195">
        <f t="shared" si="900"/>
        <v>1.2984654109638021</v>
      </c>
      <c r="R368" s="196">
        <f t="shared" si="900"/>
        <v>1.9023899850720725</v>
      </c>
      <c r="S368" s="159">
        <f t="shared" ref="S368:S370" si="901">+R368/Q368-1</f>
        <v>0.46510640099376999</v>
      </c>
      <c r="T368" s="134">
        <f t="shared" ref="T368:T370" si="902">+POWER(R368/M368,0.2)-1</f>
        <v>-9.5551487883237196E-2</v>
      </c>
    </row>
    <row r="369" spans="1:20">
      <c r="A369" s="141" t="s">
        <v>2</v>
      </c>
      <c r="B369" s="172">
        <f t="shared" ref="B369:H369" si="903">+B208/B47</f>
        <v>3.3824441170392197</v>
      </c>
      <c r="C369" s="172">
        <f t="shared" si="903"/>
        <v>3.2817337461300307</v>
      </c>
      <c r="D369" s="172">
        <f t="shared" si="903"/>
        <v>3.0403905903240127</v>
      </c>
      <c r="E369" s="172">
        <f t="shared" si="903"/>
        <v>1.8013631937682573</v>
      </c>
      <c r="F369" s="172">
        <f t="shared" si="903"/>
        <v>1.0673807448000996</v>
      </c>
      <c r="G369" s="195">
        <f t="shared" si="903"/>
        <v>1.1410880141530297</v>
      </c>
      <c r="H369" s="196">
        <f t="shared" si="903"/>
        <v>3.0910567953198518</v>
      </c>
      <c r="I369" s="134">
        <f t="shared" si="899"/>
        <v>1.708867990007048</v>
      </c>
      <c r="J369" s="2"/>
      <c r="K369" s="141" t="s">
        <v>2</v>
      </c>
      <c r="L369" s="172">
        <f t="shared" ref="L369:R369" si="904">+L208/L47</f>
        <v>3.0923689648758415</v>
      </c>
      <c r="M369" s="172">
        <f t="shared" si="904"/>
        <v>3.1355782728665367</v>
      </c>
      <c r="N369" s="172">
        <f t="shared" si="904"/>
        <v>3.415954002995603</v>
      </c>
      <c r="O369" s="172">
        <f t="shared" si="904"/>
        <v>2.0449729514122601</v>
      </c>
      <c r="P369" s="172">
        <f t="shared" si="904"/>
        <v>1.4669062475317907</v>
      </c>
      <c r="Q369" s="195">
        <f t="shared" si="904"/>
        <v>1.3099381143065161</v>
      </c>
      <c r="R369" s="196">
        <f t="shared" si="904"/>
        <v>2.0806174212006292</v>
      </c>
      <c r="S369" s="159">
        <f t="shared" si="901"/>
        <v>0.58833260783629648</v>
      </c>
      <c r="T369" s="134">
        <f t="shared" si="902"/>
        <v>-7.8755481412909445E-2</v>
      </c>
    </row>
    <row r="370" spans="1:20">
      <c r="A370" s="141" t="s">
        <v>3</v>
      </c>
      <c r="B370" s="172">
        <f t="shared" ref="B370:H377" si="905">+B209/B48</f>
        <v>2.9457872277689958</v>
      </c>
      <c r="C370" s="172">
        <f t="shared" si="905"/>
        <v>3.5198135198135199</v>
      </c>
      <c r="D370" s="172">
        <f t="shared" si="905"/>
        <v>3.3831131533601377</v>
      </c>
      <c r="E370" s="172">
        <f t="shared" si="905"/>
        <v>3.1280193236714977</v>
      </c>
      <c r="F370" s="172">
        <f t="shared" si="905"/>
        <v>0.82738944365192579</v>
      </c>
      <c r="G370" s="195">
        <f t="shared" si="905"/>
        <v>2.9359745313052703</v>
      </c>
      <c r="H370" s="196">
        <f t="shared" si="905"/>
        <v>1.3058149466551887</v>
      </c>
      <c r="I370" s="134">
        <f t="shared" si="899"/>
        <v>-0.55523628262720259</v>
      </c>
      <c r="J370" s="2"/>
      <c r="K370" s="141" t="s">
        <v>3</v>
      </c>
      <c r="L370" s="172">
        <f t="shared" ref="L370:R370" si="906">+L209/L48</f>
        <v>3.0763889334768222</v>
      </c>
      <c r="M370" s="172">
        <f t="shared" si="906"/>
        <v>3.1786121317294738</v>
      </c>
      <c r="N370" s="172">
        <f t="shared" si="906"/>
        <v>3.4069311143681151</v>
      </c>
      <c r="O370" s="172">
        <f t="shared" si="906"/>
        <v>2.0315778954731689</v>
      </c>
      <c r="P370" s="172">
        <f t="shared" si="906"/>
        <v>1.3314167798373868</v>
      </c>
      <c r="Q370" s="195">
        <f t="shared" si="906"/>
        <v>1.4403285729961905</v>
      </c>
      <c r="R370" s="196">
        <f t="shared" si="906"/>
        <v>1.9222685520117957</v>
      </c>
      <c r="S370" s="159">
        <f t="shared" si="901"/>
        <v>0.3346041924399703</v>
      </c>
      <c r="T370" s="134">
        <f t="shared" si="902"/>
        <v>-9.5694223802311629E-2</v>
      </c>
    </row>
    <row r="371" spans="1:20">
      <c r="A371" s="141" t="s">
        <v>4</v>
      </c>
      <c r="B371" s="172">
        <f t="shared" ref="B371:F371" si="907">+B210/B49</f>
        <v>3.2340896298740365</v>
      </c>
      <c r="C371" s="172">
        <f t="shared" si="907"/>
        <v>3.2635983263598329</v>
      </c>
      <c r="D371" s="172">
        <f t="shared" si="907"/>
        <v>3.51123595505618</v>
      </c>
      <c r="E371" s="172">
        <f t="shared" si="907"/>
        <v>1.8318318318318318</v>
      </c>
      <c r="F371" s="172">
        <f t="shared" si="907"/>
        <v>1.3090465400034861</v>
      </c>
      <c r="G371" s="195">
        <f t="shared" si="905"/>
        <v>1.1369435781117097</v>
      </c>
      <c r="H371" s="196"/>
      <c r="I371" s="134"/>
      <c r="J371" s="2"/>
      <c r="K371" s="141" t="s">
        <v>4</v>
      </c>
      <c r="L371" s="172">
        <f t="shared" ref="L371:Q371" si="908">+L210/L49</f>
        <v>3.0244587391937334</v>
      </c>
      <c r="M371" s="172">
        <f t="shared" si="908"/>
        <v>3.1811327429517355</v>
      </c>
      <c r="N371" s="172">
        <f t="shared" si="908"/>
        <v>3.4255095206200359</v>
      </c>
      <c r="O371" s="172">
        <f t="shared" si="908"/>
        <v>1.9644166844110067</v>
      </c>
      <c r="P371" s="172">
        <f t="shared" si="908"/>
        <v>1.2980450206727581</v>
      </c>
      <c r="Q371" s="195">
        <f t="shared" si="908"/>
        <v>1.4351829297997762</v>
      </c>
      <c r="R371" s="196"/>
      <c r="S371" s="159"/>
      <c r="T371" s="134"/>
    </row>
    <row r="372" spans="1:20">
      <c r="A372" s="141" t="s">
        <v>5</v>
      </c>
      <c r="B372" s="172">
        <f t="shared" ref="B372:F372" si="909">+B211/B50</f>
        <v>3.4053803844687693</v>
      </c>
      <c r="C372" s="172">
        <f t="shared" si="909"/>
        <v>3.3319553534518396</v>
      </c>
      <c r="D372" s="172">
        <f t="shared" si="909"/>
        <v>2.1595680863827238</v>
      </c>
      <c r="E372" s="172">
        <f t="shared" si="909"/>
        <v>3.4796238244514113</v>
      </c>
      <c r="F372" s="172">
        <f t="shared" si="909"/>
        <v>1.2603092783505154</v>
      </c>
      <c r="G372" s="195">
        <f t="shared" si="905"/>
        <v>3.1978549252046289</v>
      </c>
      <c r="H372" s="196"/>
      <c r="I372" s="134"/>
      <c r="J372" s="2"/>
      <c r="K372" s="141" t="s">
        <v>5</v>
      </c>
      <c r="L372" s="172">
        <f t="shared" ref="L372:Q373" si="910">+L211/L50</f>
        <v>3.0400120142190095</v>
      </c>
      <c r="M372" s="172">
        <f t="shared" si="910"/>
        <v>3.1790889872566876</v>
      </c>
      <c r="N372" s="172">
        <f t="shared" si="910"/>
        <v>3.1655595298926937</v>
      </c>
      <c r="O372" s="172">
        <f t="shared" si="910"/>
        <v>2.0135273098519657</v>
      </c>
      <c r="P372" s="172">
        <f t="shared" si="910"/>
        <v>1.2288955260836598</v>
      </c>
      <c r="Q372" s="195">
        <f t="shared" si="910"/>
        <v>1.5677079701554981</v>
      </c>
      <c r="R372" s="195"/>
      <c r="S372" s="159"/>
      <c r="T372" s="134"/>
    </row>
    <row r="373" spans="1:20">
      <c r="A373" s="141" t="s">
        <v>6</v>
      </c>
      <c r="B373" s="172">
        <f t="shared" ref="B373:F373" si="911">+B212/B51</f>
        <v>3.2491201316664267</v>
      </c>
      <c r="C373" s="172">
        <f t="shared" si="911"/>
        <v>3.3273782938811971</v>
      </c>
      <c r="D373" s="172">
        <f t="shared" si="911"/>
        <v>2.4310872894333846</v>
      </c>
      <c r="E373" s="172">
        <f t="shared" si="911"/>
        <v>1.6025039123630673</v>
      </c>
      <c r="F373" s="172">
        <f t="shared" si="911"/>
        <v>2.0245120290512939</v>
      </c>
      <c r="G373" s="195">
        <f t="shared" si="905"/>
        <v>3.5573122529644272</v>
      </c>
      <c r="H373" s="196"/>
      <c r="I373" s="134"/>
      <c r="J373" s="2"/>
      <c r="K373" s="141" t="s">
        <v>6</v>
      </c>
      <c r="L373" s="172">
        <f t="shared" ref="L373:P373" si="912">+L212/L51</f>
        <v>3.0570049499405747</v>
      </c>
      <c r="M373" s="172">
        <f t="shared" si="912"/>
        <v>3.1869554903400426</v>
      </c>
      <c r="N373" s="172">
        <f t="shared" si="912"/>
        <v>3.0699585027455254</v>
      </c>
      <c r="O373" s="172">
        <f t="shared" si="912"/>
        <v>1.9530719513115209</v>
      </c>
      <c r="P373" s="172">
        <f t="shared" si="912"/>
        <v>1.2640133677654568</v>
      </c>
      <c r="Q373" s="195">
        <f t="shared" si="910"/>
        <v>1.6396399614244384</v>
      </c>
      <c r="R373" s="195"/>
      <c r="S373" s="159"/>
      <c r="T373" s="134"/>
    </row>
    <row r="374" spans="1:20">
      <c r="A374" s="141" t="s">
        <v>7</v>
      </c>
      <c r="B374" s="172">
        <f t="shared" ref="B374:F374" si="913">+B213/B52</f>
        <v>2.9419575964756439</v>
      </c>
      <c r="C374" s="172">
        <f t="shared" si="913"/>
        <v>3.4852408078715693</v>
      </c>
      <c r="D374" s="172">
        <f t="shared" si="913"/>
        <v>1.7039902280130292</v>
      </c>
      <c r="E374" s="172">
        <f t="shared" si="913"/>
        <v>1.1386789352612552</v>
      </c>
      <c r="F374" s="172">
        <f t="shared" si="913"/>
        <v>1.3438560259625314</v>
      </c>
      <c r="G374" s="195">
        <f t="shared" si="905"/>
        <v>1.36992515309594</v>
      </c>
      <c r="H374" s="196"/>
      <c r="I374" s="134"/>
      <c r="J374" s="2"/>
      <c r="K374" s="141" t="s">
        <v>7</v>
      </c>
      <c r="L374" s="172">
        <f t="shared" ref="L374:Q374" si="914">+L213/L52</f>
        <v>3.0177022918400702</v>
      </c>
      <c r="M374" s="172">
        <f t="shared" si="914"/>
        <v>3.2514090363115589</v>
      </c>
      <c r="N374" s="172">
        <f t="shared" si="914"/>
        <v>2.7900737759892689</v>
      </c>
      <c r="O374" s="172">
        <f t="shared" si="914"/>
        <v>1.8618853360041039</v>
      </c>
      <c r="P374" s="172">
        <f t="shared" si="914"/>
        <v>1.2836161928956902</v>
      </c>
      <c r="Q374" s="195">
        <f t="shared" si="914"/>
        <v>1.6548560346113683</v>
      </c>
      <c r="R374" s="196"/>
      <c r="S374" s="159"/>
      <c r="T374" s="134"/>
    </row>
    <row r="375" spans="1:20">
      <c r="A375" s="141" t="s">
        <v>8</v>
      </c>
      <c r="B375" s="172">
        <f t="shared" ref="B375:F375" si="915">+B214/B53</f>
        <v>3.8178294573643412</v>
      </c>
      <c r="C375" s="172">
        <f t="shared" si="915"/>
        <v>3.7310606060606064</v>
      </c>
      <c r="D375" s="172">
        <f t="shared" si="915"/>
        <v>2.4572457245724575</v>
      </c>
      <c r="E375" s="172">
        <f t="shared" si="915"/>
        <v>2.8457598178713717</v>
      </c>
      <c r="F375" s="172">
        <f t="shared" si="915"/>
        <v>1.620213597290961</v>
      </c>
      <c r="G375" s="195">
        <f t="shared" si="905"/>
        <v>1.6591659165916595</v>
      </c>
      <c r="H375" s="196"/>
      <c r="I375" s="134"/>
      <c r="J375" s="2"/>
      <c r="K375" s="141" t="s">
        <v>8</v>
      </c>
      <c r="L375" s="172">
        <f t="shared" ref="L375:Q376" si="916">+L214/L53</f>
        <v>3.0581873664709947</v>
      </c>
      <c r="M375" s="172">
        <f t="shared" si="916"/>
        <v>3.2478080295339185</v>
      </c>
      <c r="N375" s="172">
        <f t="shared" si="916"/>
        <v>2.7281816883302388</v>
      </c>
      <c r="O375" s="172">
        <f t="shared" si="916"/>
        <v>1.8719114449495946</v>
      </c>
      <c r="P375" s="172">
        <f t="shared" si="916"/>
        <v>1.26244442824867</v>
      </c>
      <c r="Q375" s="195">
        <f t="shared" si="916"/>
        <v>1.6576301818592571</v>
      </c>
      <c r="R375" s="196"/>
      <c r="S375" s="159"/>
      <c r="T375" s="134"/>
    </row>
    <row r="376" spans="1:20">
      <c r="A376" s="141" t="s">
        <v>9</v>
      </c>
      <c r="B376" s="172">
        <f t="shared" ref="B376:F376" si="917">+B215/B54</f>
        <v>3.2098765432098766</v>
      </c>
      <c r="C376" s="172">
        <f t="shared" si="917"/>
        <v>3.59375</v>
      </c>
      <c r="D376" s="172">
        <f t="shared" si="917"/>
        <v>1.2046524508446415</v>
      </c>
      <c r="E376" s="172">
        <f t="shared" si="917"/>
        <v>1.1258509338453484</v>
      </c>
      <c r="F376" s="172">
        <f t="shared" si="917"/>
        <v>0.99503983165489263</v>
      </c>
      <c r="G376" s="195">
        <f t="shared" si="905"/>
        <v>1.3593560145808019</v>
      </c>
      <c r="H376" s="196"/>
      <c r="I376" s="134"/>
      <c r="J376" s="2"/>
      <c r="K376" s="141" t="s">
        <v>9</v>
      </c>
      <c r="L376" s="172">
        <f t="shared" ref="L376:P376" si="918">+L215/L54</f>
        <v>3.0469526104621854</v>
      </c>
      <c r="M376" s="172">
        <f t="shared" si="918"/>
        <v>3.2738664625980487</v>
      </c>
      <c r="N376" s="172">
        <f t="shared" si="918"/>
        <v>2.3691045392833954</v>
      </c>
      <c r="O376" s="172">
        <f t="shared" si="918"/>
        <v>1.8858872726339821</v>
      </c>
      <c r="P376" s="172">
        <f t="shared" si="918"/>
        <v>1.2481122984653887</v>
      </c>
      <c r="Q376" s="195">
        <f t="shared" si="916"/>
        <v>1.7037078927029727</v>
      </c>
      <c r="R376" s="196"/>
      <c r="S376" s="159"/>
      <c r="T376" s="134"/>
    </row>
    <row r="377" spans="1:20" ht="28">
      <c r="A377" s="142" t="s">
        <v>13</v>
      </c>
      <c r="B377" s="197">
        <f t="shared" ref="B377:F377" si="919">+B216/B55</f>
        <v>3.0469526104621854</v>
      </c>
      <c r="C377" s="197">
        <f t="shared" si="919"/>
        <v>3.2738664625980487</v>
      </c>
      <c r="D377" s="197">
        <f t="shared" si="919"/>
        <v>2.3691045392833954</v>
      </c>
      <c r="E377" s="197">
        <f t="shared" si="919"/>
        <v>1.8858872726339821</v>
      </c>
      <c r="F377" s="197">
        <f t="shared" si="919"/>
        <v>1.2481122984653887</v>
      </c>
      <c r="G377" s="198">
        <f t="shared" si="905"/>
        <v>1.7037078927029727</v>
      </c>
      <c r="H377" s="199"/>
      <c r="I377" s="148"/>
      <c r="J377" s="3"/>
      <c r="K377" s="142" t="s">
        <v>14</v>
      </c>
      <c r="L377" s="197">
        <f t="shared" ref="L377:R377" si="920">+L216/L55</f>
        <v>3.0688475624774196</v>
      </c>
      <c r="M377" s="197">
        <f t="shared" si="920"/>
        <v>3.1643425577358069</v>
      </c>
      <c r="N377" s="197">
        <f t="shared" si="920"/>
        <v>3.0996315212906711</v>
      </c>
      <c r="O377" s="197">
        <f t="shared" si="920"/>
        <v>2.0292769277701153</v>
      </c>
      <c r="P377" s="197">
        <f t="shared" si="920"/>
        <v>1.3941547541893589</v>
      </c>
      <c r="Q377" s="198">
        <f t="shared" si="920"/>
        <v>1.4346031150309626</v>
      </c>
      <c r="R377" s="199">
        <f t="shared" si="920"/>
        <v>1.8847223601178431</v>
      </c>
      <c r="S377" s="161">
        <f>+R377/Q377-1</f>
        <v>0.31375872558116247</v>
      </c>
      <c r="T377" s="170">
        <f>+POWER(R377/M377,0.2)-1</f>
        <v>-9.8443854393259644E-2</v>
      </c>
    </row>
    <row r="378" spans="1:20" ht="28">
      <c r="A378" s="143" t="s">
        <v>15</v>
      </c>
      <c r="B378" s="149">
        <f>+B377/B$485</f>
        <v>0.87934193765686275</v>
      </c>
      <c r="C378" s="149">
        <f t="shared" ref="C378" si="921">+C377/C$485</f>
        <v>0.86792426481190432</v>
      </c>
      <c r="D378" s="149">
        <f t="shared" ref="D378" si="922">+D377/D$485</f>
        <v>0.622735049790478</v>
      </c>
      <c r="E378" s="149">
        <f t="shared" ref="E378" si="923">+E377/E$485</f>
        <v>0.55459210574080076</v>
      </c>
      <c r="F378" s="149">
        <f t="shared" ref="F378:G378" si="924">+F377/F$485</f>
        <v>0.45392151835750205</v>
      </c>
      <c r="G378" s="150">
        <f t="shared" si="924"/>
        <v>0.55699387103879106</v>
      </c>
      <c r="H378" s="151"/>
      <c r="I378" s="152"/>
      <c r="J378" s="3"/>
      <c r="K378" s="143" t="s">
        <v>15</v>
      </c>
      <c r="L378" s="149">
        <f t="shared" ref="L378" si="925">+L377/L$485</f>
        <v>0.90016219950876475</v>
      </c>
      <c r="M378" s="149">
        <f t="shared" ref="M378" si="926">+M377/M$485</f>
        <v>0.87513465268907631</v>
      </c>
      <c r="N378" s="149">
        <f t="shared" ref="N378" si="927">+N377/N$485</f>
        <v>0.80319773794946614</v>
      </c>
      <c r="O378" s="149">
        <f t="shared" ref="O378" si="928">+O377/O$485</f>
        <v>0.56527262549873847</v>
      </c>
      <c r="P378" s="149">
        <f t="shared" ref="P378" si="929">+P377/P$485</f>
        <v>0.46441698654671459</v>
      </c>
      <c r="Q378" s="220">
        <f t="shared" ref="Q378:R378" si="930">+Q377/Q$485</f>
        <v>0.49510762791393192</v>
      </c>
      <c r="R378" s="151">
        <f t="shared" si="930"/>
        <v>0.60640411473502998</v>
      </c>
      <c r="S378" s="160"/>
      <c r="T378" s="152"/>
    </row>
    <row r="379" spans="1:20" ht="29" thickBot="1">
      <c r="A379" s="144" t="s">
        <v>12</v>
      </c>
      <c r="B379" s="153"/>
      <c r="C379" s="154">
        <f>+C377/B377-1</f>
        <v>7.4472392959680223E-2</v>
      </c>
      <c r="D379" s="154">
        <f t="shared" ref="D379" si="931">+D377/C377-1</f>
        <v>-0.27635883553926621</v>
      </c>
      <c r="E379" s="154">
        <f t="shared" ref="E379" si="932">+E377/D377-1</f>
        <v>-0.20396620690937362</v>
      </c>
      <c r="F379" s="154">
        <f t="shared" ref="F379:G379" si="933">+F377/E377-1</f>
        <v>-0.33818297807261066</v>
      </c>
      <c r="G379" s="155">
        <f t="shared" si="933"/>
        <v>0.36502772610906864</v>
      </c>
      <c r="H379" s="156"/>
      <c r="I379" s="157"/>
      <c r="J379" s="2"/>
      <c r="K379" s="144" t="s">
        <v>12</v>
      </c>
      <c r="L379" s="153"/>
      <c r="M379" s="154">
        <f>+M377/L377-1</f>
        <v>3.1117542762956862E-2</v>
      </c>
      <c r="N379" s="154">
        <f t="shared" ref="N379" si="934">+N377/M377-1</f>
        <v>-2.0450073045011452E-2</v>
      </c>
      <c r="O379" s="154">
        <f t="shared" ref="O379" si="935">+O377/N377-1</f>
        <v>-0.34531672109040412</v>
      </c>
      <c r="P379" s="154">
        <f t="shared" ref="P379" si="936">+P377/O377-1</f>
        <v>-0.31297954699493125</v>
      </c>
      <c r="Q379" s="155">
        <f t="shared" ref="Q379" si="937">+Q377/P377-1</f>
        <v>2.9012819932693112E-2</v>
      </c>
      <c r="R379" s="169">
        <f t="shared" ref="R379" si="938">+R377/Q377-1</f>
        <v>0.31375872558116247</v>
      </c>
      <c r="S379" s="156"/>
      <c r="T379" s="157"/>
    </row>
    <row r="380" spans="1:20" ht="15" thickBot="1"/>
    <row r="381" spans="1:20" ht="15" thickBot="1">
      <c r="A381" s="288" t="s">
        <v>88</v>
      </c>
      <c r="B381" s="289"/>
      <c r="C381" s="289"/>
      <c r="D381" s="289"/>
      <c r="E381" s="289"/>
      <c r="F381" s="289"/>
      <c r="G381" s="289"/>
      <c r="H381" s="289"/>
      <c r="I381" s="290"/>
      <c r="J381" s="2"/>
      <c r="K381" s="288" t="s">
        <v>89</v>
      </c>
      <c r="L381" s="289"/>
      <c r="M381" s="289"/>
      <c r="N381" s="289"/>
      <c r="O381" s="289"/>
      <c r="P381" s="289"/>
      <c r="Q381" s="289"/>
      <c r="R381" s="289"/>
      <c r="S381" s="289"/>
      <c r="T381" s="290"/>
    </row>
    <row r="382" spans="1:20" ht="42">
      <c r="A382" s="136"/>
      <c r="B382" s="137">
        <v>2016</v>
      </c>
      <c r="C382" s="137">
        <f>+B382+1</f>
        <v>2017</v>
      </c>
      <c r="D382" s="137">
        <f t="shared" ref="D382" si="939">+C382+1</f>
        <v>2018</v>
      </c>
      <c r="E382" s="137">
        <f t="shared" ref="E382" si="940">+D382+1</f>
        <v>2019</v>
      </c>
      <c r="F382" s="137">
        <f t="shared" ref="F382" si="941">+E382+1</f>
        <v>2020</v>
      </c>
      <c r="G382" s="138">
        <f t="shared" ref="G382" si="942">+F382+1</f>
        <v>2021</v>
      </c>
      <c r="H382" s="139">
        <v>2022</v>
      </c>
      <c r="I382" s="140" t="s">
        <v>16</v>
      </c>
      <c r="J382" s="2"/>
      <c r="K382" s="136"/>
      <c r="L382" s="137">
        <v>2016</v>
      </c>
      <c r="M382" s="137">
        <f>+L382+1</f>
        <v>2017</v>
      </c>
      <c r="N382" s="137">
        <f t="shared" ref="N382" si="943">+M382+1</f>
        <v>2018</v>
      </c>
      <c r="O382" s="137">
        <f t="shared" ref="O382" si="944">+N382+1</f>
        <v>2019</v>
      </c>
      <c r="P382" s="137">
        <f t="shared" ref="P382" si="945">+O382+1</f>
        <v>2020</v>
      </c>
      <c r="Q382" s="138">
        <f t="shared" ref="Q382" si="946">+P382+1</f>
        <v>2021</v>
      </c>
      <c r="R382" s="139">
        <v>2022</v>
      </c>
      <c r="S382" s="158" t="s">
        <v>16</v>
      </c>
      <c r="T382" s="140" t="s">
        <v>21</v>
      </c>
    </row>
    <row r="383" spans="1:20">
      <c r="A383" s="141" t="s">
        <v>10</v>
      </c>
      <c r="B383" s="172">
        <f>+B222/B61</f>
        <v>2.5982738145845388</v>
      </c>
      <c r="C383" s="172">
        <f t="shared" ref="C383:H385" si="947">+C222/C61</f>
        <v>2.3276450511945397</v>
      </c>
      <c r="D383" s="172">
        <f t="shared" si="947"/>
        <v>3.1383302864107252</v>
      </c>
      <c r="E383" s="172">
        <f t="shared" si="947"/>
        <v>1.2227262907755454</v>
      </c>
      <c r="F383" s="172">
        <f t="shared" si="947"/>
        <v>0.92608223803207523</v>
      </c>
      <c r="G383" s="195">
        <f t="shared" si="947"/>
        <v>0.98551057957681687</v>
      </c>
      <c r="H383" s="196">
        <f t="shared" si="947"/>
        <v>1.5465631929046564</v>
      </c>
      <c r="I383" s="134">
        <f>+H383/G383-1</f>
        <v>0.56930146155179617</v>
      </c>
      <c r="J383" s="2"/>
      <c r="K383" s="141" t="s">
        <v>10</v>
      </c>
      <c r="L383" s="172">
        <f>+L222/L61</f>
        <v>2.5468738979688479</v>
      </c>
      <c r="M383" s="172">
        <f t="shared" ref="M383:R383" si="948">+M222/M61</f>
        <v>2.3679452494427142</v>
      </c>
      <c r="N383" s="172">
        <f t="shared" si="948"/>
        <v>2.8617543859649124</v>
      </c>
      <c r="O383" s="172">
        <f t="shared" si="948"/>
        <v>2.1234255049563986</v>
      </c>
      <c r="P383" s="172">
        <f t="shared" si="948"/>
        <v>1.259547200753147</v>
      </c>
      <c r="Q383" s="195">
        <f t="shared" si="948"/>
        <v>1.0328721979207414</v>
      </c>
      <c r="R383" s="196">
        <f t="shared" si="948"/>
        <v>1.4017993802964124</v>
      </c>
      <c r="S383" s="159">
        <f>+R383/Q383-1</f>
        <v>0.35718570324416943</v>
      </c>
      <c r="T383" s="134">
        <f>+POWER(R383/M383,0.2)-1</f>
        <v>-9.9543284356593986E-2</v>
      </c>
    </row>
    <row r="384" spans="1:20">
      <c r="A384" s="141" t="s">
        <v>11</v>
      </c>
      <c r="B384" s="172">
        <f t="shared" ref="B384:G384" si="949">+B223/B62</f>
        <v>1.7696484189857136</v>
      </c>
      <c r="C384" s="172">
        <f t="shared" si="949"/>
        <v>1.8112889637742207</v>
      </c>
      <c r="D384" s="172">
        <f t="shared" si="949"/>
        <v>3.2408630559225009</v>
      </c>
      <c r="E384" s="172">
        <f t="shared" si="949"/>
        <v>1.2663299076815884</v>
      </c>
      <c r="F384" s="172">
        <f t="shared" si="949"/>
        <v>1.1006969478490747</v>
      </c>
      <c r="G384" s="195">
        <f t="shared" si="949"/>
        <v>1.1226558540293969</v>
      </c>
      <c r="H384" s="196">
        <f t="shared" si="947"/>
        <v>1.9817898022892817</v>
      </c>
      <c r="I384" s="134">
        <f>+H384/G384-1</f>
        <v>0.765269200865351</v>
      </c>
      <c r="J384" s="2"/>
      <c r="K384" s="141" t="s">
        <v>11</v>
      </c>
      <c r="L384" s="172">
        <f t="shared" ref="L384:R384" si="950">+L223/L62</f>
        <v>2.492784748018682</v>
      </c>
      <c r="M384" s="172">
        <f t="shared" si="950"/>
        <v>2.3902082012148229</v>
      </c>
      <c r="N384" s="172">
        <f t="shared" si="950"/>
        <v>3.0308710033076074</v>
      </c>
      <c r="O384" s="172">
        <f t="shared" si="950"/>
        <v>1.9528373093021658</v>
      </c>
      <c r="P384" s="172">
        <f t="shared" si="950"/>
        <v>1.2486581514383059</v>
      </c>
      <c r="Q384" s="195">
        <f t="shared" si="950"/>
        <v>1.0337286967269614</v>
      </c>
      <c r="R384" s="196">
        <f t="shared" si="950"/>
        <v>1.4447914645974782</v>
      </c>
      <c r="S384" s="159">
        <f t="shared" ref="S384:S385" si="951">+R384/Q384-1</f>
        <v>0.39765053361877478</v>
      </c>
      <c r="T384" s="134">
        <f t="shared" ref="T384:T385" si="952">+POWER(R384/M384,0.2)-1</f>
        <v>-9.5780461659457417E-2</v>
      </c>
    </row>
    <row r="385" spans="1:20">
      <c r="A385" s="141" t="s">
        <v>0</v>
      </c>
      <c r="B385" s="172">
        <f t="shared" ref="B385:G385" si="953">+B224/B63</f>
        <v>2.5642319286606208</v>
      </c>
      <c r="C385" s="172">
        <f t="shared" si="953"/>
        <v>3.0457933972310967</v>
      </c>
      <c r="D385" s="172">
        <f t="shared" si="953"/>
        <v>3.0158730158730158</v>
      </c>
      <c r="E385" s="172">
        <f t="shared" si="953"/>
        <v>1.5658451580781678</v>
      </c>
      <c r="F385" s="172">
        <f t="shared" si="953"/>
        <v>0.84652952493710221</v>
      </c>
      <c r="G385" s="195">
        <f t="shared" si="953"/>
        <v>1.0245656081485921</v>
      </c>
      <c r="H385" s="196">
        <f t="shared" si="947"/>
        <v>3.0186322473196623</v>
      </c>
      <c r="I385" s="134">
        <f>+H385/G385-1</f>
        <v>1.9462556846646293</v>
      </c>
      <c r="J385" s="2"/>
      <c r="K385" s="141" t="s">
        <v>0</v>
      </c>
      <c r="L385" s="172">
        <f t="shared" ref="L385:R385" si="954">+L224/L63</f>
        <v>2.467561470806841</v>
      </c>
      <c r="M385" s="172">
        <f t="shared" si="954"/>
        <v>2.4052934932635845</v>
      </c>
      <c r="N385" s="172">
        <f t="shared" si="954"/>
        <v>3.0289210233592874</v>
      </c>
      <c r="O385" s="172">
        <f t="shared" si="954"/>
        <v>1.8813449023861171</v>
      </c>
      <c r="P385" s="172">
        <f t="shared" si="954"/>
        <v>1.1891012728113761</v>
      </c>
      <c r="Q385" s="195">
        <f t="shared" si="954"/>
        <v>1.0480484410130742</v>
      </c>
      <c r="R385" s="196">
        <f t="shared" si="954"/>
        <v>1.5389868374833913</v>
      </c>
      <c r="S385" s="159">
        <f t="shared" si="951"/>
        <v>0.468431016409663</v>
      </c>
      <c r="T385" s="134">
        <f t="shared" si="952"/>
        <v>-8.5437550832824116E-2</v>
      </c>
    </row>
    <row r="386" spans="1:20">
      <c r="A386" s="141" t="s">
        <v>1</v>
      </c>
      <c r="B386" s="172">
        <f t="shared" ref="B386:H386" si="955">+B225/B64</f>
        <v>2.0212838393753869</v>
      </c>
      <c r="C386" s="172">
        <f t="shared" si="955"/>
        <v>3.1446808510638298</v>
      </c>
      <c r="D386" s="172">
        <f t="shared" si="955"/>
        <v>3.4747474747474745</v>
      </c>
      <c r="E386" s="172">
        <f t="shared" si="955"/>
        <v>1.2690617730679761</v>
      </c>
      <c r="F386" s="172">
        <f t="shared" si="955"/>
        <v>0.94521887992174136</v>
      </c>
      <c r="G386" s="195">
        <f t="shared" si="955"/>
        <v>1.081363458273475</v>
      </c>
      <c r="H386" s="196">
        <f t="shared" si="955"/>
        <v>0.70004042162868085</v>
      </c>
      <c r="I386" s="134">
        <f t="shared" ref="I386:I388" si="956">+H386/G386-1</f>
        <v>-0.35263170188275239</v>
      </c>
      <c r="J386" s="2"/>
      <c r="K386" s="141" t="s">
        <v>1</v>
      </c>
      <c r="L386" s="172">
        <f t="shared" ref="L386:R386" si="957">+L225/L64</f>
        <v>2.4781663375854612</v>
      </c>
      <c r="M386" s="172">
        <f t="shared" si="957"/>
        <v>2.4943481819541131</v>
      </c>
      <c r="N386" s="172">
        <f t="shared" si="957"/>
        <v>3.0518796992481203</v>
      </c>
      <c r="O386" s="172">
        <f t="shared" si="957"/>
        <v>1.7291449728103665</v>
      </c>
      <c r="P386" s="172">
        <f t="shared" si="957"/>
        <v>1.1503624531182828</v>
      </c>
      <c r="Q386" s="195">
        <f t="shared" si="957"/>
        <v>1.0611683026095282</v>
      </c>
      <c r="R386" s="196">
        <f t="shared" si="957"/>
        <v>1.3549288402490314</v>
      </c>
      <c r="S386" s="159">
        <f t="shared" ref="S386:S388" si="958">+R386/Q386-1</f>
        <v>0.27682747111566952</v>
      </c>
      <c r="T386" s="134">
        <f t="shared" ref="T386:T388" si="959">+POWER(R386/M386,0.2)-1</f>
        <v>-0.11490093445025062</v>
      </c>
    </row>
    <row r="387" spans="1:20">
      <c r="A387" s="141" t="s">
        <v>2</v>
      </c>
      <c r="B387" s="172">
        <f t="shared" ref="B387:H387" si="960">+B226/B65</f>
        <v>2.7811194021791956</v>
      </c>
      <c r="C387" s="172">
        <f t="shared" si="960"/>
        <v>3.0432372505543239</v>
      </c>
      <c r="D387" s="172">
        <f t="shared" si="960"/>
        <v>3.1439602868174297</v>
      </c>
      <c r="E387" s="172">
        <f t="shared" si="960"/>
        <v>1.2917665867306156</v>
      </c>
      <c r="F387" s="172">
        <f t="shared" si="960"/>
        <v>0.87497695002765996</v>
      </c>
      <c r="G387" s="195">
        <f t="shared" si="960"/>
        <v>1.2439306358381503</v>
      </c>
      <c r="H387" s="196">
        <f t="shared" si="960"/>
        <v>4.2427368865336357</v>
      </c>
      <c r="I387" s="134">
        <f t="shared" si="956"/>
        <v>2.4107503781148649</v>
      </c>
      <c r="J387" s="2"/>
      <c r="K387" s="141" t="s">
        <v>2</v>
      </c>
      <c r="L387" s="172">
        <f t="shared" ref="L387:R387" si="961">+L226/L65</f>
        <v>2.46606580358335</v>
      </c>
      <c r="M387" s="172">
        <f t="shared" si="961"/>
        <v>2.4921525329968497</v>
      </c>
      <c r="N387" s="172">
        <f t="shared" si="961"/>
        <v>3.0587395242211279</v>
      </c>
      <c r="O387" s="172">
        <f t="shared" si="961"/>
        <v>1.6349911190053283</v>
      </c>
      <c r="P387" s="172">
        <f t="shared" si="961"/>
        <v>1.0966300244281588</v>
      </c>
      <c r="Q387" s="195">
        <f t="shared" si="961"/>
        <v>1.0976512289175397</v>
      </c>
      <c r="R387" s="196">
        <f t="shared" si="961"/>
        <v>1.4128815460281092</v>
      </c>
      <c r="S387" s="159">
        <f t="shared" si="958"/>
        <v>0.28718622892759593</v>
      </c>
      <c r="T387" s="134">
        <f t="shared" si="959"/>
        <v>-0.10729857801551745</v>
      </c>
    </row>
    <row r="388" spans="1:20">
      <c r="A388" s="141" t="s">
        <v>3</v>
      </c>
      <c r="B388" s="172">
        <f t="shared" ref="B388:H395" si="962">+B227/B66</f>
        <v>2.1924025135470795</v>
      </c>
      <c r="C388" s="172">
        <f t="shared" si="962"/>
        <v>3.0995566303909716</v>
      </c>
      <c r="D388" s="172">
        <f t="shared" si="962"/>
        <v>3.137472283813747</v>
      </c>
      <c r="E388" s="172">
        <f t="shared" si="962"/>
        <v>2.0777160983346552</v>
      </c>
      <c r="F388" s="172">
        <f t="shared" si="962"/>
        <v>1.8166139695314747</v>
      </c>
      <c r="G388" s="195">
        <f t="shared" si="962"/>
        <v>1.4568200161420501</v>
      </c>
      <c r="H388" s="196">
        <f t="shared" si="962"/>
        <v>2.7078353565474655</v>
      </c>
      <c r="I388" s="134">
        <f t="shared" si="956"/>
        <v>0.85873019765224901</v>
      </c>
      <c r="J388" s="2"/>
      <c r="K388" s="141" t="s">
        <v>3</v>
      </c>
      <c r="L388" s="172">
        <f t="shared" ref="L388:R388" si="963">+L227/L66</f>
        <v>2.4744261431242709</v>
      </c>
      <c r="M388" s="172">
        <f t="shared" si="963"/>
        <v>2.5694349769405394</v>
      </c>
      <c r="N388" s="172">
        <f t="shared" si="963"/>
        <v>3.0603115841431436</v>
      </c>
      <c r="O388" s="172">
        <f t="shared" si="963"/>
        <v>1.6070363744782348</v>
      </c>
      <c r="P388" s="172">
        <f t="shared" si="963"/>
        <v>1.0970481473871652</v>
      </c>
      <c r="Q388" s="195">
        <f t="shared" si="963"/>
        <v>1.0884631064003258</v>
      </c>
      <c r="R388" s="196">
        <f t="shared" si="963"/>
        <v>1.4658382192174702</v>
      </c>
      <c r="S388" s="159">
        <f t="shared" si="958"/>
        <v>0.34670455121365373</v>
      </c>
      <c r="T388" s="134">
        <f t="shared" si="959"/>
        <v>-0.10618079504502986</v>
      </c>
    </row>
    <row r="389" spans="1:20">
      <c r="A389" s="141" t="s">
        <v>4</v>
      </c>
      <c r="B389" s="172">
        <f t="shared" ref="B389:F389" si="964">+B228/B67</f>
        <v>2.1386205248194829</v>
      </c>
      <c r="C389" s="172">
        <f t="shared" si="964"/>
        <v>2.5837163493105715</v>
      </c>
      <c r="D389" s="172">
        <f t="shared" si="964"/>
        <v>1.4717706694633803</v>
      </c>
      <c r="E389" s="172">
        <f t="shared" si="964"/>
        <v>1.556448666423091</v>
      </c>
      <c r="F389" s="172">
        <f t="shared" si="964"/>
        <v>1.7687296416938112</v>
      </c>
      <c r="G389" s="195">
        <f t="shared" si="962"/>
        <v>0.94726696957180223</v>
      </c>
      <c r="H389" s="196"/>
      <c r="I389" s="134"/>
      <c r="J389" s="2"/>
      <c r="K389" s="141" t="s">
        <v>4</v>
      </c>
      <c r="L389" s="172">
        <f t="shared" ref="L389:Q389" si="965">+L228/L67</f>
        <v>2.473981171191816</v>
      </c>
      <c r="M389" s="172">
        <f t="shared" si="965"/>
        <v>2.6137135800287781</v>
      </c>
      <c r="N389" s="172">
        <f t="shared" si="965"/>
        <v>2.793372251546824</v>
      </c>
      <c r="O389" s="172">
        <f t="shared" si="965"/>
        <v>1.6157897518099027</v>
      </c>
      <c r="P389" s="172">
        <f t="shared" si="965"/>
        <v>1.0906361099701136</v>
      </c>
      <c r="Q389" s="195">
        <f t="shared" si="965"/>
        <v>1.0508048228905902</v>
      </c>
      <c r="R389" s="196"/>
      <c r="S389" s="159"/>
      <c r="T389" s="134"/>
    </row>
    <row r="390" spans="1:20">
      <c r="A390" s="141" t="s">
        <v>5</v>
      </c>
      <c r="B390" s="172">
        <f t="shared" ref="B390:F390" si="966">+B229/B68</f>
        <v>2.9003936607544922</v>
      </c>
      <c r="C390" s="172">
        <f t="shared" si="966"/>
        <v>2.9205110007097232</v>
      </c>
      <c r="D390" s="172">
        <f t="shared" si="966"/>
        <v>2.0562998645190427</v>
      </c>
      <c r="E390" s="172">
        <f t="shared" si="966"/>
        <v>1.9018612521150595</v>
      </c>
      <c r="F390" s="172">
        <f t="shared" si="966"/>
        <v>0.97615131578947378</v>
      </c>
      <c r="G390" s="195">
        <f t="shared" si="962"/>
        <v>2.4078091106290671</v>
      </c>
      <c r="H390" s="196"/>
      <c r="I390" s="134"/>
      <c r="J390" s="2"/>
      <c r="K390" s="141" t="s">
        <v>5</v>
      </c>
      <c r="L390" s="172">
        <f t="shared" ref="L390:Q391" si="967">+L229/L68</f>
        <v>2.4818201080278914</v>
      </c>
      <c r="M390" s="172">
        <f t="shared" si="967"/>
        <v>2.6098085778884905</v>
      </c>
      <c r="N390" s="172">
        <f t="shared" si="967"/>
        <v>2.6313517513566844</v>
      </c>
      <c r="O390" s="172">
        <f t="shared" si="967"/>
        <v>1.5765876080854508</v>
      </c>
      <c r="P390" s="172">
        <f t="shared" si="967"/>
        <v>1.0431546500263138</v>
      </c>
      <c r="Q390" s="195">
        <f t="shared" si="967"/>
        <v>1.1383539998393097</v>
      </c>
      <c r="R390" s="195"/>
      <c r="S390" s="159"/>
      <c r="T390" s="134"/>
    </row>
    <row r="391" spans="1:20">
      <c r="A391" s="141" t="s">
        <v>6</v>
      </c>
      <c r="B391" s="172">
        <f t="shared" ref="B391:F391" si="968">+B230/B69</f>
        <v>2.3419506497906344</v>
      </c>
      <c r="C391" s="172">
        <f t="shared" si="968"/>
        <v>3.5831381733021082</v>
      </c>
      <c r="D391" s="172">
        <f t="shared" si="968"/>
        <v>2.2566371681415931</v>
      </c>
      <c r="E391" s="172">
        <f t="shared" si="968"/>
        <v>2.2383465259454707</v>
      </c>
      <c r="F391" s="172">
        <f t="shared" si="968"/>
        <v>1.4240218380345768</v>
      </c>
      <c r="G391" s="195">
        <f t="shared" si="962"/>
        <v>2.2011568123393319</v>
      </c>
      <c r="H391" s="196"/>
      <c r="I391" s="134"/>
      <c r="J391" s="2"/>
      <c r="K391" s="141" t="s">
        <v>6</v>
      </c>
      <c r="L391" s="172">
        <f t="shared" ref="L391:P391" si="969">+L230/L69</f>
        <v>2.4605002307424058</v>
      </c>
      <c r="M391" s="172">
        <f t="shared" si="969"/>
        <v>2.6833445443451147</v>
      </c>
      <c r="N391" s="172">
        <f t="shared" si="969"/>
        <v>2.5716438149766456</v>
      </c>
      <c r="O391" s="172">
        <f t="shared" si="969"/>
        <v>1.5788684057536146</v>
      </c>
      <c r="P391" s="172">
        <f t="shared" si="969"/>
        <v>1.0304169514695831</v>
      </c>
      <c r="Q391" s="195">
        <f t="shared" si="967"/>
        <v>1.1663078725781397</v>
      </c>
      <c r="R391" s="195"/>
      <c r="S391" s="159"/>
      <c r="T391" s="134"/>
    </row>
    <row r="392" spans="1:20">
      <c r="A392" s="141" t="s">
        <v>7</v>
      </c>
      <c r="B392" s="172">
        <f t="shared" ref="B392:F392" si="970">+B231/B70</f>
        <v>2.3054477481901565</v>
      </c>
      <c r="C392" s="172">
        <f t="shared" si="970"/>
        <v>3.5374149659863949</v>
      </c>
      <c r="D392" s="172">
        <f t="shared" si="970"/>
        <v>2.878024193548387</v>
      </c>
      <c r="E392" s="172">
        <f t="shared" si="970"/>
        <v>1.1542879019908117</v>
      </c>
      <c r="F392" s="172">
        <f t="shared" si="970"/>
        <v>1.1402050429481851</v>
      </c>
      <c r="G392" s="195">
        <f t="shared" si="962"/>
        <v>2.3579145138562705</v>
      </c>
      <c r="H392" s="196"/>
      <c r="I392" s="134"/>
      <c r="J392" s="2"/>
      <c r="K392" s="141" t="s">
        <v>7</v>
      </c>
      <c r="L392" s="172">
        <f t="shared" ref="L392:Q392" si="971">+L231/L70</f>
        <v>2.41192738867178</v>
      </c>
      <c r="M392" s="172">
        <f t="shared" si="971"/>
        <v>2.7843529874494948</v>
      </c>
      <c r="N392" s="172">
        <f t="shared" si="971"/>
        <v>2.5344278068434658</v>
      </c>
      <c r="O392" s="172">
        <f t="shared" si="971"/>
        <v>1.4940862401216342</v>
      </c>
      <c r="P392" s="172">
        <f t="shared" si="971"/>
        <v>1.0321489001692048</v>
      </c>
      <c r="Q392" s="195">
        <f t="shared" si="971"/>
        <v>1.2062074518702874</v>
      </c>
      <c r="R392" s="196"/>
      <c r="S392" s="159"/>
      <c r="T392" s="134"/>
    </row>
    <row r="393" spans="1:20">
      <c r="A393" s="141" t="s">
        <v>8</v>
      </c>
      <c r="B393" s="172">
        <f t="shared" ref="B393:F393" si="972">+B232/B71</f>
        <v>3.3007812500000004</v>
      </c>
      <c r="C393" s="172">
        <f t="shared" si="972"/>
        <v>2.8703398218409766</v>
      </c>
      <c r="D393" s="172">
        <f t="shared" si="972"/>
        <v>1.9073927913706918</v>
      </c>
      <c r="E393" s="172">
        <f t="shared" si="972"/>
        <v>1.2011251758087202</v>
      </c>
      <c r="F393" s="172">
        <f t="shared" si="972"/>
        <v>0.78770413064361189</v>
      </c>
      <c r="G393" s="195">
        <f t="shared" si="962"/>
        <v>1.3516219463356027</v>
      </c>
      <c r="H393" s="196"/>
      <c r="I393" s="134"/>
      <c r="J393" s="2"/>
      <c r="K393" s="141" t="s">
        <v>8</v>
      </c>
      <c r="L393" s="172">
        <f t="shared" ref="L393:Q394" si="973">+L232/L71</f>
        <v>2.4126825056263339</v>
      </c>
      <c r="M393" s="172">
        <f t="shared" si="973"/>
        <v>2.7662752019550609</v>
      </c>
      <c r="N393" s="172">
        <f t="shared" si="973"/>
        <v>2.434465734101328</v>
      </c>
      <c r="O393" s="172">
        <f t="shared" si="973"/>
        <v>1.4476978532237155</v>
      </c>
      <c r="P393" s="172">
        <f t="shared" si="973"/>
        <v>0.99993313720246069</v>
      </c>
      <c r="Q393" s="195">
        <f t="shared" si="973"/>
        <v>1.2788987955576407</v>
      </c>
      <c r="R393" s="196"/>
      <c r="S393" s="159"/>
      <c r="T393" s="134"/>
    </row>
    <row r="394" spans="1:20">
      <c r="A394" s="141" t="s">
        <v>9</v>
      </c>
      <c r="B394" s="172">
        <f t="shared" ref="B394:F394" si="974">+B233/B72</f>
        <v>2.4420075917334456</v>
      </c>
      <c r="C394" s="172">
        <f t="shared" si="974"/>
        <v>2.7872498146775393</v>
      </c>
      <c r="D394" s="172">
        <f t="shared" si="974"/>
        <v>1.6248103826057643</v>
      </c>
      <c r="E394" s="172">
        <f t="shared" si="974"/>
        <v>0.76551782538741631</v>
      </c>
      <c r="F394" s="172">
        <f t="shared" si="974"/>
        <v>0.92085614733698362</v>
      </c>
      <c r="G394" s="195">
        <f t="shared" si="962"/>
        <v>1.8220834959032386</v>
      </c>
      <c r="H394" s="196"/>
      <c r="I394" s="134"/>
      <c r="J394" s="2"/>
      <c r="K394" s="141" t="s">
        <v>9</v>
      </c>
      <c r="L394" s="172">
        <f t="shared" ref="L394:P394" si="975">+L233/L72</f>
        <v>2.3919815779443208</v>
      </c>
      <c r="M394" s="172">
        <f t="shared" si="975"/>
        <v>2.7939843566417135</v>
      </c>
      <c r="N394" s="172">
        <f t="shared" si="975"/>
        <v>2.2800096610578855</v>
      </c>
      <c r="O394" s="172">
        <f t="shared" si="975"/>
        <v>1.3012718473140061</v>
      </c>
      <c r="P394" s="172">
        <f t="shared" si="975"/>
        <v>1.0272291969411822</v>
      </c>
      <c r="Q394" s="195">
        <f t="shared" si="973"/>
        <v>1.3376112195283298</v>
      </c>
      <c r="R394" s="196"/>
      <c r="S394" s="159"/>
      <c r="T394" s="134"/>
    </row>
    <row r="395" spans="1:20" ht="28">
      <c r="A395" s="142" t="s">
        <v>13</v>
      </c>
      <c r="B395" s="197">
        <f t="shared" ref="B395:F395" si="976">+B234/B73</f>
        <v>2.3919815779443212</v>
      </c>
      <c r="C395" s="197">
        <f t="shared" si="976"/>
        <v>2.7939843566417135</v>
      </c>
      <c r="D395" s="197">
        <f t="shared" si="976"/>
        <v>2.2800096610578855</v>
      </c>
      <c r="E395" s="197">
        <f t="shared" si="976"/>
        <v>1.3012718473140061</v>
      </c>
      <c r="F395" s="197">
        <f t="shared" si="976"/>
        <v>1.0272291969411822</v>
      </c>
      <c r="G395" s="198">
        <f t="shared" si="962"/>
        <v>1.3376112195283298</v>
      </c>
      <c r="H395" s="199"/>
      <c r="I395" s="148"/>
      <c r="J395" s="3"/>
      <c r="K395" s="142" t="s">
        <v>14</v>
      </c>
      <c r="L395" s="197">
        <f t="shared" ref="L395:R395" si="977">+L234/L73</f>
        <v>2.4646251024410568</v>
      </c>
      <c r="M395" s="197">
        <f t="shared" si="977"/>
        <v>2.566325715769457</v>
      </c>
      <c r="N395" s="197">
        <f t="shared" si="977"/>
        <v>2.746385131200185</v>
      </c>
      <c r="O395" s="197">
        <f t="shared" si="977"/>
        <v>1.637747869764387</v>
      </c>
      <c r="P395" s="197">
        <f t="shared" si="977"/>
        <v>1.0969889107255604</v>
      </c>
      <c r="Q395" s="198">
        <f t="shared" si="977"/>
        <v>1.1183430465414386</v>
      </c>
      <c r="R395" s="199">
        <f t="shared" si="977"/>
        <v>1.4333663319073136</v>
      </c>
      <c r="S395" s="161">
        <f>+R395/Q395-1</f>
        <v>0.28168752543337083</v>
      </c>
      <c r="T395" s="170">
        <f>+POWER(R395/M395,0.2)-1</f>
        <v>-0.10996090251794111</v>
      </c>
    </row>
    <row r="396" spans="1:20" ht="28">
      <c r="A396" s="143" t="s">
        <v>15</v>
      </c>
      <c r="B396" s="149">
        <f>+B395/B$485</f>
        <v>0.69031914325376531</v>
      </c>
      <c r="C396" s="149">
        <f t="shared" ref="C396" si="978">+C395/C$485</f>
        <v>0.74070425484301361</v>
      </c>
      <c r="D396" s="149">
        <f t="shared" ref="D396" si="979">+D395/D$485</f>
        <v>0.59931586228403644</v>
      </c>
      <c r="E396" s="149">
        <f t="shared" ref="E396" si="980">+E395/E$485</f>
        <v>0.38267138466614009</v>
      </c>
      <c r="F396" s="149">
        <f t="shared" ref="F396:G396" si="981">+F395/F$485</f>
        <v>0.37358932954191171</v>
      </c>
      <c r="G396" s="150">
        <f t="shared" si="981"/>
        <v>0.43730574607362832</v>
      </c>
      <c r="H396" s="151"/>
      <c r="I396" s="152"/>
      <c r="J396" s="3"/>
      <c r="K396" s="143" t="s">
        <v>15</v>
      </c>
      <c r="L396" s="149">
        <f t="shared" ref="L396" si="982">+L395/L$485</f>
        <v>0.72293012540083779</v>
      </c>
      <c r="M396" s="149">
        <f t="shared" ref="M396" si="983">+M395/M$485</f>
        <v>0.70974634477120313</v>
      </c>
      <c r="N396" s="149">
        <f t="shared" ref="N396" si="984">+N395/N$485</f>
        <v>0.71166211524378697</v>
      </c>
      <c r="O396" s="149">
        <f t="shared" ref="O396" si="985">+O395/O$485</f>
        <v>0.45620882274750646</v>
      </c>
      <c r="P396" s="149">
        <f t="shared" ref="P396" si="986">+P395/P$485</f>
        <v>0.36542592037464083</v>
      </c>
      <c r="Q396" s="220">
        <f t="shared" ref="Q396:R396" si="987">+Q395/Q$485</f>
        <v>0.38596052606174724</v>
      </c>
      <c r="R396" s="151">
        <f t="shared" si="987"/>
        <v>0.46118158301942391</v>
      </c>
      <c r="S396" s="160"/>
      <c r="T396" s="152"/>
    </row>
    <row r="397" spans="1:20" ht="29" thickBot="1">
      <c r="A397" s="144" t="s">
        <v>12</v>
      </c>
      <c r="B397" s="153"/>
      <c r="C397" s="154">
        <f>+C395/B395-1</f>
        <v>0.1680626566709913</v>
      </c>
      <c r="D397" s="154">
        <f t="shared" ref="D397" si="988">+D395/C395-1</f>
        <v>-0.18395761392222343</v>
      </c>
      <c r="E397" s="154">
        <f t="shared" ref="E397" si="989">+E395/D395-1</f>
        <v>-0.42926915199550586</v>
      </c>
      <c r="F397" s="154">
        <f t="shared" ref="F397:G397" si="990">+F395/E395-1</f>
        <v>-0.21059600339351348</v>
      </c>
      <c r="G397" s="155">
        <f t="shared" si="990"/>
        <v>0.3021545955969549</v>
      </c>
      <c r="H397" s="156"/>
      <c r="I397" s="157"/>
      <c r="J397" s="2"/>
      <c r="K397" s="144" t="s">
        <v>12</v>
      </c>
      <c r="L397" s="153"/>
      <c r="M397" s="154">
        <f>+M395/L395-1</f>
        <v>4.1264131095505086E-2</v>
      </c>
      <c r="N397" s="154">
        <f t="shared" ref="N397" si="991">+N395/M395-1</f>
        <v>7.0162339224637771E-2</v>
      </c>
      <c r="O397" s="154">
        <f t="shared" ref="O397" si="992">+O395/N395-1</f>
        <v>-0.40367144754796924</v>
      </c>
      <c r="P397" s="154">
        <f t="shared" ref="P397" si="993">+P395/O395-1</f>
        <v>-0.3301844984946446</v>
      </c>
      <c r="Q397" s="155">
        <f t="shared" ref="Q397" si="994">+Q395/P395-1</f>
        <v>1.9466136445950299E-2</v>
      </c>
      <c r="R397" s="169">
        <f t="shared" ref="R397" si="995">+R395/Q395-1</f>
        <v>0.28168752543337083</v>
      </c>
      <c r="S397" s="156"/>
      <c r="T397" s="157"/>
    </row>
    <row r="398" spans="1:20" ht="15" thickBo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</row>
    <row r="399" spans="1:20" ht="15" thickBot="1">
      <c r="A399" s="288" t="s">
        <v>90</v>
      </c>
      <c r="B399" s="289"/>
      <c r="C399" s="289"/>
      <c r="D399" s="289"/>
      <c r="E399" s="289"/>
      <c r="F399" s="289"/>
      <c r="G399" s="289"/>
      <c r="H399" s="289"/>
      <c r="I399" s="290"/>
      <c r="J399" s="2"/>
      <c r="K399" s="288" t="s">
        <v>91</v>
      </c>
      <c r="L399" s="289"/>
      <c r="M399" s="289"/>
      <c r="N399" s="289"/>
      <c r="O399" s="289"/>
      <c r="P399" s="289"/>
      <c r="Q399" s="289"/>
      <c r="R399" s="289"/>
      <c r="S399" s="289"/>
      <c r="T399" s="290"/>
    </row>
    <row r="400" spans="1:20" ht="42">
      <c r="A400" s="136"/>
      <c r="B400" s="137">
        <v>2016</v>
      </c>
      <c r="C400" s="137">
        <f>+B400+1</f>
        <v>2017</v>
      </c>
      <c r="D400" s="137">
        <f t="shared" ref="D400" si="996">+C400+1</f>
        <v>2018</v>
      </c>
      <c r="E400" s="137">
        <f t="shared" ref="E400" si="997">+D400+1</f>
        <v>2019</v>
      </c>
      <c r="F400" s="137">
        <f t="shared" ref="F400" si="998">+E400+1</f>
        <v>2020</v>
      </c>
      <c r="G400" s="138">
        <f t="shared" ref="G400" si="999">+F400+1</f>
        <v>2021</v>
      </c>
      <c r="H400" s="139">
        <v>2022</v>
      </c>
      <c r="I400" s="140" t="s">
        <v>16</v>
      </c>
      <c r="J400" s="2"/>
      <c r="K400" s="136"/>
      <c r="L400" s="137">
        <v>2016</v>
      </c>
      <c r="M400" s="137">
        <f>+L400+1</f>
        <v>2017</v>
      </c>
      <c r="N400" s="137">
        <f t="shared" ref="N400" si="1000">+M400+1</f>
        <v>2018</v>
      </c>
      <c r="O400" s="137">
        <f t="shared" ref="O400" si="1001">+N400+1</f>
        <v>2019</v>
      </c>
      <c r="P400" s="137">
        <f t="shared" ref="P400" si="1002">+O400+1</f>
        <v>2020</v>
      </c>
      <c r="Q400" s="138">
        <f t="shared" ref="Q400" si="1003">+P400+1</f>
        <v>2021</v>
      </c>
      <c r="R400" s="139">
        <v>2022</v>
      </c>
      <c r="S400" s="158" t="s">
        <v>16</v>
      </c>
      <c r="T400" s="140" t="s">
        <v>21</v>
      </c>
    </row>
    <row r="401" spans="1:20">
      <c r="A401" s="141" t="s">
        <v>10</v>
      </c>
      <c r="B401" s="172">
        <f>+B240/B79</f>
        <v>2.7922230030452093</v>
      </c>
      <c r="C401" s="172">
        <f t="shared" ref="C401:H403" si="1004">+C240/C79</f>
        <v>2.4903271192402392</v>
      </c>
      <c r="D401" s="172">
        <f t="shared" si="1004"/>
        <v>3.0642309958750737</v>
      </c>
      <c r="E401" s="172">
        <f t="shared" si="1004"/>
        <v>3.0673431734317345</v>
      </c>
      <c r="F401" s="172">
        <f t="shared" si="1004"/>
        <v>2.8657799274486093</v>
      </c>
      <c r="G401" s="195">
        <f t="shared" si="1004"/>
        <v>2.5322283609576428</v>
      </c>
      <c r="H401" s="196">
        <f t="shared" si="1004"/>
        <v>2.9725963771481654</v>
      </c>
      <c r="I401" s="134">
        <f>+H401/G401-1</f>
        <v>0.17390533293923904</v>
      </c>
      <c r="J401" s="2"/>
      <c r="K401" s="141" t="s">
        <v>10</v>
      </c>
      <c r="L401" s="172">
        <f>+L240/L79</f>
        <v>2.8476324173677172</v>
      </c>
      <c r="M401" s="172">
        <f t="shared" ref="M401:R401" si="1005">+M240/M79</f>
        <v>2.8638866240039338</v>
      </c>
      <c r="N401" s="172">
        <f t="shared" si="1005"/>
        <v>3.0215343203230143</v>
      </c>
      <c r="O401" s="172">
        <f t="shared" si="1005"/>
        <v>3.1049382716049378</v>
      </c>
      <c r="P401" s="172">
        <f t="shared" si="1005"/>
        <v>2.9160552244616817</v>
      </c>
      <c r="Q401" s="195">
        <f t="shared" si="1005"/>
        <v>2.8343646567851493</v>
      </c>
      <c r="R401" s="196">
        <f t="shared" si="1005"/>
        <v>2.9058062633728849</v>
      </c>
      <c r="S401" s="159">
        <f>+R401/Q401-1</f>
        <v>2.5205509960305461E-2</v>
      </c>
      <c r="T401" s="134">
        <f>+POWER(R401/M401,0.2)-1</f>
        <v>2.9104739093273047E-3</v>
      </c>
    </row>
    <row r="402" spans="1:20">
      <c r="A402" s="141" t="s">
        <v>11</v>
      </c>
      <c r="B402" s="172">
        <f t="shared" ref="B402:G402" si="1006">+B241/B80</f>
        <v>2.91913856770991</v>
      </c>
      <c r="C402" s="172">
        <f t="shared" si="1006"/>
        <v>2.9116465863453813</v>
      </c>
      <c r="D402" s="172">
        <f t="shared" si="1006"/>
        <v>3.1303952748750565</v>
      </c>
      <c r="E402" s="172">
        <f t="shared" si="1006"/>
        <v>3.1154879140555058</v>
      </c>
      <c r="F402" s="172">
        <f t="shared" si="1006"/>
        <v>2.6907980811164411</v>
      </c>
      <c r="G402" s="195">
        <f t="shared" si="1006"/>
        <v>2.7854903716972683</v>
      </c>
      <c r="H402" s="196">
        <f t="shared" si="1004"/>
        <v>2.7749262536873158</v>
      </c>
      <c r="I402" s="134">
        <f>+H402/G402-1</f>
        <v>-3.7925523337980493E-3</v>
      </c>
      <c r="J402" s="2"/>
      <c r="K402" s="141" t="s">
        <v>11</v>
      </c>
      <c r="L402" s="172">
        <f t="shared" ref="L402:R402" si="1007">+L241/L80</f>
        <v>2.8623379508977975</v>
      </c>
      <c r="M402" s="172">
        <f t="shared" si="1007"/>
        <v>2.8618414656622679</v>
      </c>
      <c r="N402" s="172">
        <f t="shared" si="1007"/>
        <v>3.0331087860111792</v>
      </c>
      <c r="O402" s="172">
        <f t="shared" si="1007"/>
        <v>3.1040282566647046</v>
      </c>
      <c r="P402" s="172">
        <f t="shared" si="1007"/>
        <v>2.8872944693572498</v>
      </c>
      <c r="Q402" s="195">
        <f t="shared" si="1007"/>
        <v>2.8407092403056082</v>
      </c>
      <c r="R402" s="196">
        <f t="shared" si="1007"/>
        <v>2.9016672578928695</v>
      </c>
      <c r="S402" s="159">
        <f t="shared" ref="S402:S403" si="1008">+R402/Q402-1</f>
        <v>2.1458731756968996E-2</v>
      </c>
      <c r="T402" s="134">
        <f t="shared" ref="T402:T403" si="1009">+POWER(R402/M402,0.2)-1</f>
        <v>2.7678637926353833E-3</v>
      </c>
    </row>
    <row r="403" spans="1:20">
      <c r="A403" s="141" t="s">
        <v>0</v>
      </c>
      <c r="B403" s="172">
        <f t="shared" ref="B403:G403" si="1010">+B242/B81</f>
        <v>3.1104195499415068</v>
      </c>
      <c r="C403" s="172">
        <f t="shared" si="1010"/>
        <v>3.1340805313408051</v>
      </c>
      <c r="D403" s="172">
        <f t="shared" si="1010"/>
        <v>3.3319935691318325</v>
      </c>
      <c r="E403" s="172">
        <f t="shared" si="1010"/>
        <v>3.1120903332415311</v>
      </c>
      <c r="F403" s="172">
        <f t="shared" si="1010"/>
        <v>3.0072618539085858</v>
      </c>
      <c r="G403" s="195">
        <f t="shared" si="1010"/>
        <v>3.2203981837233671</v>
      </c>
      <c r="H403" s="196">
        <f t="shared" si="1004"/>
        <v>2.8857061459169668</v>
      </c>
      <c r="I403" s="134">
        <f>+H403/G403-1</f>
        <v>-0.10392877486331065</v>
      </c>
      <c r="J403" s="2"/>
      <c r="K403" s="141" t="s">
        <v>0</v>
      </c>
      <c r="L403" s="172">
        <f t="shared" ref="L403:R403" si="1011">+L242/L81</f>
        <v>2.8764367193122258</v>
      </c>
      <c r="M403" s="172">
        <f t="shared" si="1011"/>
        <v>2.8619964741242527</v>
      </c>
      <c r="N403" s="172">
        <f t="shared" si="1011"/>
        <v>3.0474202036380276</v>
      </c>
      <c r="O403" s="172">
        <f t="shared" si="1011"/>
        <v>3.0894176445023902</v>
      </c>
      <c r="P403" s="172">
        <f t="shared" si="1011"/>
        <v>2.8706467661691542</v>
      </c>
      <c r="Q403" s="195">
        <f t="shared" si="1011"/>
        <v>2.8605106938961002</v>
      </c>
      <c r="R403" s="196">
        <f t="shared" si="1011"/>
        <v>2.8791606885828416</v>
      </c>
      <c r="S403" s="159">
        <f t="shared" si="1008"/>
        <v>6.5198129573638131E-3</v>
      </c>
      <c r="T403" s="134">
        <f t="shared" si="1009"/>
        <v>1.1965903291879521E-3</v>
      </c>
    </row>
    <row r="404" spans="1:20">
      <c r="A404" s="141" t="s">
        <v>1</v>
      </c>
      <c r="B404" s="172">
        <f t="shared" ref="B404:H404" si="1012">+B243/B82</f>
        <v>2.5685413536999571</v>
      </c>
      <c r="C404" s="172">
        <f t="shared" si="1012"/>
        <v>3.0035714285714281</v>
      </c>
      <c r="D404" s="172">
        <f t="shared" si="1012"/>
        <v>3.1683501683501682</v>
      </c>
      <c r="E404" s="172">
        <f t="shared" si="1012"/>
        <v>3.3371559633027523</v>
      </c>
      <c r="F404" s="172">
        <f t="shared" si="1012"/>
        <v>2.7416941035618079</v>
      </c>
      <c r="G404" s="195">
        <f t="shared" si="1012"/>
        <v>2.8618205631958089</v>
      </c>
      <c r="H404" s="196" t="e">
        <f t="shared" si="1012"/>
        <v>#DIV/0!</v>
      </c>
      <c r="I404" s="134" t="e">
        <f t="shared" ref="I404:I406" si="1013">+H404/G404-1</f>
        <v>#DIV/0!</v>
      </c>
      <c r="J404" s="2"/>
      <c r="K404" s="141" t="s">
        <v>1</v>
      </c>
      <c r="L404" s="172">
        <f t="shared" ref="L404:R404" si="1014">+L243/L82</f>
        <v>2.8758447867572876</v>
      </c>
      <c r="M404" s="172">
        <f t="shared" si="1014"/>
        <v>2.9048151509075066</v>
      </c>
      <c r="N404" s="172">
        <f t="shared" si="1014"/>
        <v>3.0611373598223941</v>
      </c>
      <c r="O404" s="172">
        <f t="shared" si="1014"/>
        <v>3.1007624376062748</v>
      </c>
      <c r="P404" s="172">
        <f t="shared" si="1014"/>
        <v>2.82043484871522</v>
      </c>
      <c r="Q404" s="195">
        <f t="shared" si="1014"/>
        <v>2.8719931271477659</v>
      </c>
      <c r="R404" s="196">
        <f t="shared" si="1014"/>
        <v>2.8804770675953484</v>
      </c>
      <c r="S404" s="159">
        <f t="shared" ref="S404:S406" si="1015">+R404/Q404-1</f>
        <v>2.9540253308364406E-3</v>
      </c>
      <c r="T404" s="134">
        <f t="shared" ref="T404:T406" si="1016">+POWER(R404/M404,0.2)-1</f>
        <v>-1.6813505481885205E-3</v>
      </c>
    </row>
    <row r="405" spans="1:20">
      <c r="A405" s="141" t="s">
        <v>2</v>
      </c>
      <c r="B405" s="172">
        <f t="shared" ref="B405:H405" si="1017">+B244/B83</f>
        <v>2.7956427365543854</v>
      </c>
      <c r="C405" s="172">
        <f t="shared" si="1017"/>
        <v>2.999285884313259</v>
      </c>
      <c r="D405" s="172">
        <f t="shared" si="1017"/>
        <v>3.3442503639010193</v>
      </c>
      <c r="E405" s="172">
        <f t="shared" si="1017"/>
        <v>2.9491133384734001</v>
      </c>
      <c r="F405" s="172">
        <f t="shared" si="1017"/>
        <v>2.9765517241379311</v>
      </c>
      <c r="G405" s="195">
        <f t="shared" si="1017"/>
        <v>2.7906208718626155</v>
      </c>
      <c r="H405" s="196">
        <f t="shared" si="1017"/>
        <v>3.0989771966376178</v>
      </c>
      <c r="I405" s="134">
        <f t="shared" si="1013"/>
        <v>0.11049739070043874</v>
      </c>
      <c r="J405" s="2"/>
      <c r="K405" s="141" t="s">
        <v>2</v>
      </c>
      <c r="L405" s="172">
        <f t="shared" ref="L405:R405" si="1018">+L244/L83</f>
        <v>2.8896699581854177</v>
      </c>
      <c r="M405" s="172">
        <f t="shared" si="1018"/>
        <v>2.9254894198637169</v>
      </c>
      <c r="N405" s="172">
        <f t="shared" si="1018"/>
        <v>3.0919509515750718</v>
      </c>
      <c r="O405" s="172">
        <f t="shared" si="1018"/>
        <v>3.0714993940729314</v>
      </c>
      <c r="P405" s="172">
        <f t="shared" si="1018"/>
        <v>2.8272791602783349</v>
      </c>
      <c r="Q405" s="195">
        <f t="shared" si="1018"/>
        <v>2.8537715234682284</v>
      </c>
      <c r="R405" s="196">
        <f t="shared" si="1018"/>
        <v>2.9083743727632916</v>
      </c>
      <c r="S405" s="159">
        <f t="shared" si="1015"/>
        <v>1.9133574235369544E-2</v>
      </c>
      <c r="T405" s="134">
        <f t="shared" si="1016"/>
        <v>-1.1728116017926116E-3</v>
      </c>
    </row>
    <row r="406" spans="1:20">
      <c r="A406" s="141" t="s">
        <v>3</v>
      </c>
      <c r="B406" s="172">
        <f t="shared" ref="B406:H413" si="1019">+B245/B84</f>
        <v>2.7023150777195228</v>
      </c>
      <c r="C406" s="172">
        <f t="shared" si="1019"/>
        <v>2.7646416878865043</v>
      </c>
      <c r="D406" s="172">
        <f t="shared" si="1019"/>
        <v>3.125393824826717</v>
      </c>
      <c r="E406" s="172">
        <f t="shared" si="1019"/>
        <v>3.0255474452554743</v>
      </c>
      <c r="F406" s="172">
        <f t="shared" si="1019"/>
        <v>2.8280890253261703</v>
      </c>
      <c r="G406" s="195">
        <f t="shared" si="1019"/>
        <v>3.0772495755517824</v>
      </c>
      <c r="H406" s="196">
        <f t="shared" si="1019"/>
        <v>2.4857844416195283</v>
      </c>
      <c r="I406" s="134">
        <f t="shared" si="1013"/>
        <v>-0.19220577317853671</v>
      </c>
      <c r="J406" s="2"/>
      <c r="K406" s="141" t="s">
        <v>3</v>
      </c>
      <c r="L406" s="172">
        <f t="shared" ref="L406:R406" si="1020">+L245/L84</f>
        <v>2.8731972522583162</v>
      </c>
      <c r="M406" s="172">
        <f t="shared" si="1020"/>
        <v>2.9369198124840192</v>
      </c>
      <c r="N406" s="172">
        <f t="shared" si="1020"/>
        <v>3.1214449070544772</v>
      </c>
      <c r="O406" s="172">
        <f t="shared" si="1020"/>
        <v>3.0632212744606111</v>
      </c>
      <c r="P406" s="172">
        <f t="shared" si="1020"/>
        <v>2.8112604345509444</v>
      </c>
      <c r="Q406" s="195">
        <f t="shared" si="1020"/>
        <v>2.8845150841362655</v>
      </c>
      <c r="R406" s="196">
        <f t="shared" si="1020"/>
        <v>2.8348959384673833</v>
      </c>
      <c r="S406" s="159">
        <f t="shared" si="1015"/>
        <v>-1.7201901956335197E-2</v>
      </c>
      <c r="T406" s="134">
        <f t="shared" si="1016"/>
        <v>-7.0462814868115231E-3</v>
      </c>
    </row>
    <row r="407" spans="1:20">
      <c r="A407" s="141" t="s">
        <v>4</v>
      </c>
      <c r="B407" s="172">
        <f t="shared" ref="B407:F407" si="1021">+B246/B85</f>
        <v>2.8808677614977083</v>
      </c>
      <c r="C407" s="172">
        <f t="shared" si="1021"/>
        <v>2.9028597367226507</v>
      </c>
      <c r="D407" s="172">
        <f t="shared" si="1021"/>
        <v>2.9173290937996819</v>
      </c>
      <c r="E407" s="172">
        <f t="shared" si="1021"/>
        <v>3.1328806983511153</v>
      </c>
      <c r="F407" s="172">
        <f t="shared" si="1021"/>
        <v>2.8466741826381061</v>
      </c>
      <c r="G407" s="195">
        <f t="shared" si="1019"/>
        <v>2.4910957469097004</v>
      </c>
      <c r="H407" s="196"/>
      <c r="I407" s="134"/>
      <c r="J407" s="2"/>
      <c r="K407" s="141" t="s">
        <v>4</v>
      </c>
      <c r="L407" s="172">
        <f t="shared" ref="L407:Q407" si="1022">+L246/L85</f>
        <v>2.8634379784779482</v>
      </c>
      <c r="M407" s="172">
        <f t="shared" si="1022"/>
        <v>2.9374559789075643</v>
      </c>
      <c r="N407" s="172">
        <f t="shared" si="1022"/>
        <v>3.1125312586829672</v>
      </c>
      <c r="O407" s="172">
        <f t="shared" si="1022"/>
        <v>3.0978976038192001</v>
      </c>
      <c r="P407" s="172">
        <f t="shared" si="1022"/>
        <v>2.7858749306306043</v>
      </c>
      <c r="Q407" s="195">
        <f t="shared" si="1022"/>
        <v>2.8382110798321563</v>
      </c>
      <c r="R407" s="196"/>
      <c r="S407" s="159"/>
      <c r="T407" s="134"/>
    </row>
    <row r="408" spans="1:20">
      <c r="A408" s="141" t="s">
        <v>5</v>
      </c>
      <c r="B408" s="172">
        <f t="shared" ref="B408:F408" si="1023">+B247/B86</f>
        <v>2.7977395082774823</v>
      </c>
      <c r="C408" s="172">
        <f t="shared" si="1023"/>
        <v>2.9914703493095045</v>
      </c>
      <c r="D408" s="172">
        <f t="shared" si="1023"/>
        <v>3.023049645390071</v>
      </c>
      <c r="E408" s="172">
        <f t="shared" si="1023"/>
        <v>2.8937183685620722</v>
      </c>
      <c r="F408" s="172">
        <f t="shared" si="1023"/>
        <v>2.9606458123107973</v>
      </c>
      <c r="G408" s="195">
        <f t="shared" si="1019"/>
        <v>3.0437387657279809</v>
      </c>
      <c r="H408" s="196"/>
      <c r="I408" s="134"/>
      <c r="J408" s="2"/>
      <c r="K408" s="141" t="s">
        <v>5</v>
      </c>
      <c r="L408" s="172">
        <f t="shared" ref="L408:Q409" si="1024">+L247/L86</f>
        <v>2.8537792175002767</v>
      </c>
      <c r="M408" s="172">
        <f t="shared" si="1024"/>
        <v>2.9668286581450509</v>
      </c>
      <c r="N408" s="172">
        <f t="shared" si="1024"/>
        <v>3.1210449927431059</v>
      </c>
      <c r="O408" s="172">
        <f t="shared" si="1024"/>
        <v>3.0846502511331613</v>
      </c>
      <c r="P408" s="172">
        <f t="shared" si="1024"/>
        <v>2.7999330226327688</v>
      </c>
      <c r="Q408" s="195">
        <f t="shared" si="1024"/>
        <v>2.8404140189249936</v>
      </c>
      <c r="R408" s="195"/>
      <c r="S408" s="159"/>
      <c r="T408" s="134"/>
    </row>
    <row r="409" spans="1:20">
      <c r="A409" s="141" t="s">
        <v>6</v>
      </c>
      <c r="B409" s="172">
        <f t="shared" ref="B409:F409" si="1025">+B248/B87</f>
        <v>3.2842282822603317</v>
      </c>
      <c r="C409" s="172">
        <f t="shared" si="1025"/>
        <v>2.948051948051948</v>
      </c>
      <c r="D409" s="172">
        <f t="shared" si="1025"/>
        <v>3.2284040995607612</v>
      </c>
      <c r="E409" s="172">
        <f t="shared" si="1025"/>
        <v>2.5771018166455431</v>
      </c>
      <c r="F409" s="172">
        <f t="shared" si="1025"/>
        <v>2.4407796101949022</v>
      </c>
      <c r="G409" s="195">
        <f t="shared" si="1019"/>
        <v>2.8142543324383698</v>
      </c>
      <c r="H409" s="196"/>
      <c r="I409" s="134"/>
      <c r="J409" s="2"/>
      <c r="K409" s="141" t="s">
        <v>6</v>
      </c>
      <c r="L409" s="172">
        <f t="shared" ref="L409:P409" si="1026">+L248/L87</f>
        <v>2.8490013770501323</v>
      </c>
      <c r="M409" s="172">
        <f t="shared" si="1026"/>
        <v>2.943487774046289</v>
      </c>
      <c r="N409" s="172">
        <f t="shared" si="1026"/>
        <v>3.1409153475567795</v>
      </c>
      <c r="O409" s="172">
        <f t="shared" si="1026"/>
        <v>3.0352773562114779</v>
      </c>
      <c r="P409" s="172">
        <f t="shared" si="1026"/>
        <v>2.7817178881008671</v>
      </c>
      <c r="Q409" s="195">
        <f t="shared" si="1024"/>
        <v>2.8737193945487647</v>
      </c>
      <c r="R409" s="195"/>
      <c r="S409" s="159"/>
      <c r="T409" s="134"/>
    </row>
    <row r="410" spans="1:20">
      <c r="A410" s="141" t="s">
        <v>7</v>
      </c>
      <c r="B410" s="172">
        <f t="shared" ref="B410:F410" si="1027">+B249/B88</f>
        <v>2.8227115909441989</v>
      </c>
      <c r="C410" s="172">
        <f t="shared" si="1027"/>
        <v>3.3080999242997731</v>
      </c>
      <c r="D410" s="172">
        <f t="shared" si="1027"/>
        <v>3.2201646090534974</v>
      </c>
      <c r="E410" s="172">
        <f t="shared" si="1027"/>
        <v>2.8593604470661287</v>
      </c>
      <c r="F410" s="172">
        <f t="shared" si="1027"/>
        <v>3.0072463768115938</v>
      </c>
      <c r="G410" s="195">
        <f t="shared" si="1019"/>
        <v>3.2005141388174811</v>
      </c>
      <c r="H410" s="196"/>
      <c r="I410" s="134"/>
      <c r="J410" s="2"/>
      <c r="K410" s="141" t="s">
        <v>7</v>
      </c>
      <c r="L410" s="172">
        <f t="shared" ref="L410:Q410" si="1028">+L249/L88</f>
        <v>2.8443769354594437</v>
      </c>
      <c r="M410" s="172">
        <f t="shared" si="1028"/>
        <v>2.9805901935338266</v>
      </c>
      <c r="N410" s="172">
        <f t="shared" si="1028"/>
        <v>3.1349228930746031</v>
      </c>
      <c r="O410" s="172">
        <f t="shared" si="1028"/>
        <v>3.0013500245459008</v>
      </c>
      <c r="P410" s="172">
        <f t="shared" si="1028"/>
        <v>2.7919647771051186</v>
      </c>
      <c r="Q410" s="195">
        <f t="shared" si="1028"/>
        <v>2.8911738580388149</v>
      </c>
      <c r="R410" s="196"/>
      <c r="S410" s="159"/>
      <c r="T410" s="134"/>
    </row>
    <row r="411" spans="1:20">
      <c r="A411" s="141" t="s">
        <v>8</v>
      </c>
      <c r="B411" s="172">
        <f t="shared" ref="B411:F411" si="1029">+B250/B89</f>
        <v>3.1906218144750254</v>
      </c>
      <c r="C411" s="172">
        <f t="shared" si="1029"/>
        <v>3.0247933884297522</v>
      </c>
      <c r="D411" s="172">
        <f t="shared" si="1029"/>
        <v>3.0651649235720035</v>
      </c>
      <c r="E411" s="172">
        <f t="shared" si="1029"/>
        <v>2.4903846153846154</v>
      </c>
      <c r="F411" s="172">
        <f t="shared" si="1029"/>
        <v>2.9659037832788417</v>
      </c>
      <c r="G411" s="195">
        <f t="shared" si="1019"/>
        <v>2.9375351716375917</v>
      </c>
      <c r="H411" s="196"/>
      <c r="I411" s="134"/>
      <c r="J411" s="2"/>
      <c r="K411" s="141" t="s">
        <v>8</v>
      </c>
      <c r="L411" s="172">
        <f t="shared" ref="L411:Q412" si="1030">+L250/L89</f>
        <v>2.8582196718453798</v>
      </c>
      <c r="M411" s="172">
        <f t="shared" si="1030"/>
        <v>2.9720922459893049</v>
      </c>
      <c r="N411" s="172">
        <f t="shared" si="1030"/>
        <v>3.1375667386118371</v>
      </c>
      <c r="O411" s="172">
        <f t="shared" si="1030"/>
        <v>2.9634002361275091</v>
      </c>
      <c r="P411" s="172">
        <f t="shared" si="1030"/>
        <v>2.8194280376912721</v>
      </c>
      <c r="Q411" s="195">
        <f t="shared" si="1030"/>
        <v>2.8912975832382539</v>
      </c>
      <c r="R411" s="196"/>
      <c r="S411" s="159"/>
      <c r="T411" s="134"/>
    </row>
    <row r="412" spans="1:20">
      <c r="A412" s="141" t="s">
        <v>9</v>
      </c>
      <c r="B412" s="172">
        <f t="shared" ref="B412:F412" si="1031">+B251/B90</f>
        <v>3.2261640798226163</v>
      </c>
      <c r="C412" s="172">
        <f t="shared" si="1031"/>
        <v>3.3725305738476008</v>
      </c>
      <c r="D412" s="172">
        <f t="shared" si="1031"/>
        <v>2.8324531925108012</v>
      </c>
      <c r="E412" s="172">
        <f t="shared" si="1031"/>
        <v>2.4974789915966387</v>
      </c>
      <c r="F412" s="172">
        <f t="shared" si="1031"/>
        <v>3.0036855036855035</v>
      </c>
      <c r="G412" s="195">
        <f t="shared" si="1019"/>
        <v>2.8496794110662553</v>
      </c>
      <c r="H412" s="196"/>
      <c r="I412" s="134"/>
      <c r="J412" s="2"/>
      <c r="K412" s="141" t="s">
        <v>9</v>
      </c>
      <c r="L412" s="172">
        <f t="shared" ref="L412:P412" si="1032">+L251/L90</f>
        <v>2.8883741546977446</v>
      </c>
      <c r="M412" s="172">
        <f t="shared" si="1032"/>
        <v>2.9767297021854833</v>
      </c>
      <c r="N412" s="172">
        <f t="shared" si="1032"/>
        <v>3.1052915920270694</v>
      </c>
      <c r="O412" s="172">
        <f t="shared" si="1032"/>
        <v>2.9297418223592722</v>
      </c>
      <c r="P412" s="172">
        <f t="shared" si="1032"/>
        <v>2.8553089519027788</v>
      </c>
      <c r="Q412" s="195">
        <f t="shared" si="1030"/>
        <v>2.8825916834763166</v>
      </c>
      <c r="R412" s="196"/>
      <c r="S412" s="159"/>
      <c r="T412" s="134"/>
    </row>
    <row r="413" spans="1:20" ht="28">
      <c r="A413" s="142" t="s">
        <v>13</v>
      </c>
      <c r="B413" s="197">
        <f t="shared" ref="B413:F413" si="1033">+B252/B91</f>
        <v>2.8883741546977451</v>
      </c>
      <c r="C413" s="197">
        <f t="shared" si="1033"/>
        <v>2.9767297021854833</v>
      </c>
      <c r="D413" s="197">
        <f t="shared" si="1033"/>
        <v>3.1052915920270694</v>
      </c>
      <c r="E413" s="197">
        <f t="shared" si="1033"/>
        <v>2.9297418223592722</v>
      </c>
      <c r="F413" s="197">
        <f t="shared" si="1033"/>
        <v>2.8553089519027788</v>
      </c>
      <c r="G413" s="198">
        <f t="shared" si="1019"/>
        <v>2.8825916834763166</v>
      </c>
      <c r="H413" s="199"/>
      <c r="I413" s="148"/>
      <c r="J413" s="3"/>
      <c r="K413" s="142" t="s">
        <v>14</v>
      </c>
      <c r="L413" s="197">
        <f t="shared" ref="L413:R413" si="1034">+L252/L91</f>
        <v>2.8652529999006568</v>
      </c>
      <c r="M413" s="197">
        <f t="shared" si="1034"/>
        <v>2.9271654908285916</v>
      </c>
      <c r="N413" s="197">
        <f t="shared" si="1034"/>
        <v>3.0942082927424734</v>
      </c>
      <c r="O413" s="197">
        <f t="shared" si="1034"/>
        <v>3.0556101347499665</v>
      </c>
      <c r="P413" s="197">
        <f t="shared" si="1034"/>
        <v>2.8295473747736879</v>
      </c>
      <c r="Q413" s="198">
        <f t="shared" si="1034"/>
        <v>2.8641802673758923</v>
      </c>
      <c r="R413" s="199">
        <f t="shared" si="1034"/>
        <v>2.884957425476137</v>
      </c>
      <c r="S413" s="161">
        <f>+R413/Q413-1</f>
        <v>7.25413771503991E-3</v>
      </c>
      <c r="T413" s="170">
        <f>+POWER(R413/M413,0.2)-1</f>
        <v>-2.9006654893682926E-3</v>
      </c>
    </row>
    <row r="414" spans="1:20" ht="28">
      <c r="A414" s="143" t="s">
        <v>15</v>
      </c>
      <c r="B414" s="149">
        <f>+B413/B$485</f>
        <v>0.83357664216663063</v>
      </c>
      <c r="C414" s="149">
        <f t="shared" ref="C414" si="1035">+C413/C$485</f>
        <v>0.78915128879839558</v>
      </c>
      <c r="D414" s="149">
        <f t="shared" ref="D414" si="1036">+D413/D$485</f>
        <v>0.81624676417185704</v>
      </c>
      <c r="E414" s="149">
        <f t="shared" ref="E414" si="1037">+E413/E$485</f>
        <v>0.86156352509329825</v>
      </c>
      <c r="F414" s="149">
        <f t="shared" ref="F414:G414" si="1038">+F413/F$485</f>
        <v>1.0384371473793461</v>
      </c>
      <c r="G414" s="150">
        <f t="shared" si="1038"/>
        <v>0.94240679830179064</v>
      </c>
      <c r="H414" s="151"/>
      <c r="I414" s="152"/>
      <c r="J414" s="3"/>
      <c r="K414" s="143" t="s">
        <v>15</v>
      </c>
      <c r="L414" s="149">
        <f t="shared" ref="L414" si="1039">+L413/L$485</f>
        <v>0.8404433227884186</v>
      </c>
      <c r="M414" s="149">
        <f t="shared" ref="M414" si="1040">+M413/M$485</f>
        <v>0.80954065763748584</v>
      </c>
      <c r="N414" s="149">
        <f t="shared" ref="N414" si="1041">+N413/N$485</f>
        <v>0.80179243384400212</v>
      </c>
      <c r="O414" s="149">
        <f t="shared" ref="O414" si="1042">+O413/O$485</f>
        <v>0.85116661000461424</v>
      </c>
      <c r="P414" s="149">
        <f t="shared" ref="P414" si="1043">+P413/P$485</f>
        <v>0.94257101741022298</v>
      </c>
      <c r="Q414" s="220">
        <f t="shared" ref="Q414:R414" si="1044">+Q413/Q$485</f>
        <v>0.98848070469145988</v>
      </c>
      <c r="R414" s="151">
        <f t="shared" si="1044"/>
        <v>0.92822693180905591</v>
      </c>
      <c r="S414" s="160"/>
      <c r="T414" s="152"/>
    </row>
    <row r="415" spans="1:20" ht="29" thickBot="1">
      <c r="A415" s="144" t="s">
        <v>12</v>
      </c>
      <c r="B415" s="153"/>
      <c r="C415" s="154">
        <f>+C413/B413-1</f>
        <v>3.0590063044302562E-2</v>
      </c>
      <c r="D415" s="154">
        <f t="shared" ref="D415" si="1045">+D413/C413-1</f>
        <v>4.3188970012022709E-2</v>
      </c>
      <c r="E415" s="154">
        <f t="shared" ref="E415" si="1046">+E413/D413-1</f>
        <v>-5.6532459018833081E-2</v>
      </c>
      <c r="F415" s="154">
        <f t="shared" ref="F415:G415" si="1047">+F413/E413-1</f>
        <v>-2.5405948704570136E-2</v>
      </c>
      <c r="G415" s="155">
        <f t="shared" si="1047"/>
        <v>9.5550891455569165E-3</v>
      </c>
      <c r="H415" s="156"/>
      <c r="I415" s="157"/>
      <c r="J415" s="2"/>
      <c r="K415" s="144" t="s">
        <v>12</v>
      </c>
      <c r="L415" s="153"/>
      <c r="M415" s="154">
        <f>+M413/L413-1</f>
        <v>2.1608036333992553E-2</v>
      </c>
      <c r="N415" s="154">
        <f t="shared" ref="N415" si="1048">+N413/M413-1</f>
        <v>5.7066401758718799E-2</v>
      </c>
      <c r="O415" s="154">
        <f t="shared" ref="O415" si="1049">+O413/N413-1</f>
        <v>-1.2474324396014258E-2</v>
      </c>
      <c r="P415" s="154">
        <f t="shared" ref="P415" si="1050">+P413/O413-1</f>
        <v>-7.3982854489640815E-2</v>
      </c>
      <c r="Q415" s="155">
        <f t="shared" ref="Q415" si="1051">+Q413/P413-1</f>
        <v>1.2239728838247199E-2</v>
      </c>
      <c r="R415" s="169">
        <f t="shared" ref="R415" si="1052">+R413/Q413-1</f>
        <v>7.25413771503991E-3</v>
      </c>
      <c r="S415" s="156"/>
      <c r="T415" s="157"/>
    </row>
    <row r="416" spans="1:20" ht="15" thickBo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</row>
    <row r="417" spans="1:20" ht="15" thickBot="1">
      <c r="A417" s="288" t="s">
        <v>92</v>
      </c>
      <c r="B417" s="289"/>
      <c r="C417" s="289"/>
      <c r="D417" s="289"/>
      <c r="E417" s="289"/>
      <c r="F417" s="289"/>
      <c r="G417" s="289"/>
      <c r="H417" s="289"/>
      <c r="I417" s="290"/>
      <c r="J417" s="2"/>
      <c r="K417" s="288" t="s">
        <v>93</v>
      </c>
      <c r="L417" s="289"/>
      <c r="M417" s="289"/>
      <c r="N417" s="289"/>
      <c r="O417" s="289"/>
      <c r="P417" s="289"/>
      <c r="Q417" s="289"/>
      <c r="R417" s="289"/>
      <c r="S417" s="289"/>
      <c r="T417" s="290"/>
    </row>
    <row r="418" spans="1:20" ht="42">
      <c r="A418" s="136"/>
      <c r="B418" s="137">
        <v>2016</v>
      </c>
      <c r="C418" s="137">
        <f>+B418+1</f>
        <v>2017</v>
      </c>
      <c r="D418" s="137">
        <f t="shared" ref="D418" si="1053">+C418+1</f>
        <v>2018</v>
      </c>
      <c r="E418" s="137">
        <f t="shared" ref="E418" si="1054">+D418+1</f>
        <v>2019</v>
      </c>
      <c r="F418" s="137">
        <f t="shared" ref="F418" si="1055">+E418+1</f>
        <v>2020</v>
      </c>
      <c r="G418" s="138">
        <f t="shared" ref="G418" si="1056">+F418+1</f>
        <v>2021</v>
      </c>
      <c r="H418" s="139">
        <v>2022</v>
      </c>
      <c r="I418" s="140" t="s">
        <v>16</v>
      </c>
      <c r="J418" s="2"/>
      <c r="K418" s="136"/>
      <c r="L418" s="137">
        <v>2016</v>
      </c>
      <c r="M418" s="137">
        <f>+L418+1</f>
        <v>2017</v>
      </c>
      <c r="N418" s="137">
        <f t="shared" ref="N418" si="1057">+M418+1</f>
        <v>2018</v>
      </c>
      <c r="O418" s="137">
        <f t="shared" ref="O418" si="1058">+N418+1</f>
        <v>2019</v>
      </c>
      <c r="P418" s="137">
        <f t="shared" ref="P418" si="1059">+O418+1</f>
        <v>2020</v>
      </c>
      <c r="Q418" s="138">
        <f t="shared" ref="Q418" si="1060">+P418+1</f>
        <v>2021</v>
      </c>
      <c r="R418" s="139">
        <v>2022</v>
      </c>
      <c r="S418" s="158" t="s">
        <v>16</v>
      </c>
      <c r="T418" s="140" t="s">
        <v>21</v>
      </c>
    </row>
    <row r="419" spans="1:20">
      <c r="A419" s="141" t="s">
        <v>10</v>
      </c>
      <c r="B419" s="172">
        <f>+B258/B97</f>
        <v>2.9065746580141969</v>
      </c>
      <c r="C419" s="172">
        <f t="shared" ref="C419:H421" si="1061">+C258/C97</f>
        <v>3.4475597092419523</v>
      </c>
      <c r="D419" s="172">
        <f t="shared" si="1061"/>
        <v>3.6494642197314944</v>
      </c>
      <c r="E419" s="172">
        <f t="shared" si="1061"/>
        <v>2.8140439398717545</v>
      </c>
      <c r="F419" s="172">
        <f t="shared" si="1061"/>
        <v>2.324437636055793</v>
      </c>
      <c r="G419" s="195">
        <f t="shared" si="1061"/>
        <v>4.1324849448926262</v>
      </c>
      <c r="H419" s="196">
        <f t="shared" si="1061"/>
        <v>1.9325210871602623</v>
      </c>
      <c r="I419" s="134">
        <f>+H419/G419-1</f>
        <v>-0.53235858982410045</v>
      </c>
      <c r="J419" s="2"/>
      <c r="K419" s="141" t="s">
        <v>10</v>
      </c>
      <c r="L419" s="172">
        <f>+L258/L97</f>
        <v>3.1890745064074446</v>
      </c>
      <c r="M419" s="172">
        <f t="shared" ref="M419:R419" si="1062">+M258/M97</f>
        <v>3.2744682758223504</v>
      </c>
      <c r="N419" s="172">
        <f t="shared" si="1062"/>
        <v>3.5000296906237023</v>
      </c>
      <c r="O419" s="172">
        <f t="shared" si="1062"/>
        <v>3.5346520476209959</v>
      </c>
      <c r="P419" s="172">
        <f t="shared" si="1062"/>
        <v>2.9833466270272884</v>
      </c>
      <c r="Q419" s="195">
        <f t="shared" si="1062"/>
        <v>2.576376559629928</v>
      </c>
      <c r="R419" s="196">
        <f t="shared" si="1062"/>
        <v>2.5922130594942105</v>
      </c>
      <c r="S419" s="159">
        <f>+R419/Q419-1</f>
        <v>6.146811033926447E-3</v>
      </c>
      <c r="T419" s="134">
        <f>+POWER(R419/M419,0.2)-1</f>
        <v>-4.5653727847225434E-2</v>
      </c>
    </row>
    <row r="420" spans="1:20">
      <c r="A420" s="141" t="s">
        <v>11</v>
      </c>
      <c r="B420" s="172">
        <f t="shared" ref="B420:G420" si="1063">+B259/B98</f>
        <v>3.1011565359456021</v>
      </c>
      <c r="C420" s="172">
        <f t="shared" si="1063"/>
        <v>3.3882949809748149</v>
      </c>
      <c r="D420" s="172">
        <f t="shared" si="1063"/>
        <v>3.0322755627881746</v>
      </c>
      <c r="E420" s="172">
        <f t="shared" si="1063"/>
        <v>2.8629524196827978</v>
      </c>
      <c r="F420" s="172">
        <f t="shared" si="1063"/>
        <v>2.5644028103044496</v>
      </c>
      <c r="G420" s="195">
        <f t="shared" si="1063"/>
        <v>2.4827403080191188</v>
      </c>
      <c r="H420" s="196">
        <f t="shared" si="1061"/>
        <v>2.3662830416732357</v>
      </c>
      <c r="I420" s="134">
        <f>+H420/G420-1</f>
        <v>-4.6906744926053068E-2</v>
      </c>
      <c r="J420" s="2"/>
      <c r="K420" s="141" t="s">
        <v>11</v>
      </c>
      <c r="L420" s="172">
        <f t="shared" ref="L420:R420" si="1064">+L259/L98</f>
        <v>3.2040132526993967</v>
      </c>
      <c r="M420" s="172">
        <f t="shared" si="1064"/>
        <v>3.2918659442046434</v>
      </c>
      <c r="N420" s="172">
        <f t="shared" si="1064"/>
        <v>3.4725016278414338</v>
      </c>
      <c r="O420" s="172">
        <f t="shared" si="1064"/>
        <v>3.5218614165175151</v>
      </c>
      <c r="P420" s="172">
        <f t="shared" si="1064"/>
        <v>2.9539125809580429</v>
      </c>
      <c r="Q420" s="195">
        <f t="shared" si="1064"/>
        <v>2.5707010277649949</v>
      </c>
      <c r="R420" s="196">
        <f t="shared" si="1064"/>
        <v>2.5763575363459394</v>
      </c>
      <c r="S420" s="159">
        <f t="shared" ref="S420:S421" si="1065">+R420/Q420-1</f>
        <v>2.2003758974113996E-3</v>
      </c>
      <c r="T420" s="134">
        <f t="shared" ref="T420:T421" si="1066">+POWER(R420/M420,0.2)-1</f>
        <v>-4.7833717835903067E-2</v>
      </c>
    </row>
    <row r="421" spans="1:20">
      <c r="A421" s="141" t="s">
        <v>0</v>
      </c>
      <c r="B421" s="172">
        <f t="shared" ref="B421:G421" si="1067">+B260/B99</f>
        <v>3.0566685272769258</v>
      </c>
      <c r="C421" s="172">
        <f t="shared" si="1067"/>
        <v>3.1610123855681209</v>
      </c>
      <c r="D421" s="172">
        <f t="shared" si="1067"/>
        <v>3.4825688073394496</v>
      </c>
      <c r="E421" s="172">
        <f t="shared" si="1067"/>
        <v>3.6346222913923141</v>
      </c>
      <c r="F421" s="172">
        <f t="shared" si="1067"/>
        <v>2.9294346137246441</v>
      </c>
      <c r="G421" s="195">
        <f t="shared" si="1067"/>
        <v>2.920651924401255</v>
      </c>
      <c r="H421" s="196">
        <f t="shared" si="1061"/>
        <v>2.5783859279800825</v>
      </c>
      <c r="I421" s="134">
        <f>+H421/G421-1</f>
        <v>-0.1171882186855725</v>
      </c>
      <c r="J421" s="2"/>
      <c r="K421" s="141" t="s">
        <v>0</v>
      </c>
      <c r="L421" s="172">
        <f t="shared" ref="L421:R421" si="1068">+L260/L99</f>
        <v>3.1808676329017245</v>
      </c>
      <c r="M421" s="172">
        <f t="shared" si="1068"/>
        <v>3.3012232452478747</v>
      </c>
      <c r="N421" s="172">
        <f t="shared" si="1068"/>
        <v>3.5017241887470898</v>
      </c>
      <c r="O421" s="172">
        <f t="shared" si="1068"/>
        <v>3.534756464835175</v>
      </c>
      <c r="P421" s="172">
        <f t="shared" si="1068"/>
        <v>2.9079908977236539</v>
      </c>
      <c r="Q421" s="195">
        <f t="shared" si="1068"/>
        <v>2.5781887082074162</v>
      </c>
      <c r="R421" s="196">
        <f t="shared" si="1068"/>
        <v>2.5534246744031042</v>
      </c>
      <c r="S421" s="159">
        <f t="shared" si="1065"/>
        <v>-9.605206060160798E-3</v>
      </c>
      <c r="T421" s="134">
        <f t="shared" si="1066"/>
        <v>-5.0074313791737324E-2</v>
      </c>
    </row>
    <row r="422" spans="1:20">
      <c r="A422" s="141" t="s">
        <v>1</v>
      </c>
      <c r="B422" s="172">
        <f t="shared" ref="B422:H422" si="1069">+B261/B100</f>
        <v>3.299750102315429</v>
      </c>
      <c r="C422" s="172">
        <f t="shared" si="1069"/>
        <v>3.4982544841699772</v>
      </c>
      <c r="D422" s="172">
        <f t="shared" si="1069"/>
        <v>3.5824315722469766</v>
      </c>
      <c r="E422" s="172">
        <f t="shared" si="1069"/>
        <v>3.3113365507731705</v>
      </c>
      <c r="F422" s="172">
        <f t="shared" si="1069"/>
        <v>2.4005178139246919</v>
      </c>
      <c r="G422" s="195">
        <f t="shared" si="1069"/>
        <v>2.7333333333333334</v>
      </c>
      <c r="H422" s="196">
        <f t="shared" si="1069"/>
        <v>1.9534909125667392</v>
      </c>
      <c r="I422" s="134">
        <f t="shared" ref="I422:I424" si="1070">+H422/G422-1</f>
        <v>-0.28530820271948565</v>
      </c>
      <c r="J422" s="2"/>
      <c r="K422" s="141" t="s">
        <v>1</v>
      </c>
      <c r="L422" s="172">
        <f t="shared" ref="L422:R422" si="1071">+L261/L100</f>
        <v>3.2021316709402474</v>
      </c>
      <c r="M422" s="172">
        <f t="shared" si="1071"/>
        <v>3.3165150167455097</v>
      </c>
      <c r="N422" s="172">
        <f t="shared" si="1071"/>
        <v>3.5082646666995609</v>
      </c>
      <c r="O422" s="172">
        <f t="shared" si="1071"/>
        <v>3.508393931232606</v>
      </c>
      <c r="P422" s="172">
        <f t="shared" si="1071"/>
        <v>2.8118469198448377</v>
      </c>
      <c r="Q422" s="195">
        <f t="shared" si="1071"/>
        <v>2.6108407636276612</v>
      </c>
      <c r="R422" s="196">
        <f t="shared" si="1071"/>
        <v>2.4761009246199661</v>
      </c>
      <c r="S422" s="159">
        <f t="shared" ref="S422:S424" si="1072">+R422/Q422-1</f>
        <v>-5.1607834872502645E-2</v>
      </c>
      <c r="T422" s="134">
        <f t="shared" ref="T422:T424" si="1073">+POWER(R422/M422,0.2)-1</f>
        <v>-5.6770717697945949E-2</v>
      </c>
    </row>
    <row r="423" spans="1:20">
      <c r="A423" s="141" t="s">
        <v>2</v>
      </c>
      <c r="B423" s="172">
        <f t="shared" ref="B423:H423" si="1074">+B262/B101</f>
        <v>3.627414874177687</v>
      </c>
      <c r="C423" s="172">
        <f t="shared" si="1074"/>
        <v>3.3823881311318496</v>
      </c>
      <c r="D423" s="172">
        <f t="shared" si="1074"/>
        <v>3.6540820498841486</v>
      </c>
      <c r="E423" s="172">
        <f t="shared" si="1074"/>
        <v>3.5976618506672553</v>
      </c>
      <c r="F423" s="172">
        <f t="shared" si="1074"/>
        <v>2.0942812982998453</v>
      </c>
      <c r="G423" s="195">
        <f t="shared" si="1074"/>
        <v>2.1455693081512899</v>
      </c>
      <c r="H423" s="196">
        <f t="shared" si="1074"/>
        <v>3.9493775522012995</v>
      </c>
      <c r="I423" s="134">
        <f t="shared" si="1070"/>
        <v>0.84071310919536058</v>
      </c>
      <c r="J423" s="2"/>
      <c r="K423" s="141" t="s">
        <v>2</v>
      </c>
      <c r="L423" s="172">
        <f t="shared" ref="L423:R423" si="1075">+L262/L101</f>
        <v>3.2463619134147987</v>
      </c>
      <c r="M423" s="172">
        <f t="shared" si="1075"/>
        <v>3.2971714296547225</v>
      </c>
      <c r="N423" s="172">
        <f t="shared" si="1075"/>
        <v>3.5294176286460517</v>
      </c>
      <c r="O423" s="172">
        <f t="shared" si="1075"/>
        <v>3.5058491287592788</v>
      </c>
      <c r="P423" s="172">
        <f t="shared" si="1075"/>
        <v>2.6948362163626771</v>
      </c>
      <c r="Q423" s="195">
        <f t="shared" si="1075"/>
        <v>2.5946869605045273</v>
      </c>
      <c r="R423" s="196">
        <f t="shared" si="1075"/>
        <v>2.5807901889235216</v>
      </c>
      <c r="S423" s="159">
        <f t="shared" si="1072"/>
        <v>-5.3558567151019698E-3</v>
      </c>
      <c r="T423" s="134">
        <f t="shared" si="1073"/>
        <v>-4.7813029903388982E-2</v>
      </c>
    </row>
    <row r="424" spans="1:20">
      <c r="A424" s="141" t="s">
        <v>3</v>
      </c>
      <c r="B424" s="172">
        <f t="shared" ref="B424:H431" si="1076">+B263/B102</f>
        <v>3.2179962358700798</v>
      </c>
      <c r="C424" s="172">
        <f t="shared" si="1076"/>
        <v>3.3054781801299908</v>
      </c>
      <c r="D424" s="172">
        <f t="shared" si="1076"/>
        <v>3.4769047972671916</v>
      </c>
      <c r="E424" s="172">
        <f t="shared" si="1076"/>
        <v>3.9229919520277736</v>
      </c>
      <c r="F424" s="172">
        <f t="shared" si="1076"/>
        <v>2.2720951792336215</v>
      </c>
      <c r="G424" s="195">
        <f t="shared" si="1076"/>
        <v>2.5395331325301203</v>
      </c>
      <c r="H424" s="196">
        <f t="shared" si="1076"/>
        <v>2.762432181061909</v>
      </c>
      <c r="I424" s="134">
        <f t="shared" si="1070"/>
        <v>8.777166388442259E-2</v>
      </c>
      <c r="J424" s="2"/>
      <c r="K424" s="141" t="s">
        <v>3</v>
      </c>
      <c r="L424" s="172">
        <f t="shared" ref="L424:R424" si="1077">+L263/L102</f>
        <v>3.2487626172313289</v>
      </c>
      <c r="M424" s="172">
        <f t="shared" si="1077"/>
        <v>3.3042028133651167</v>
      </c>
      <c r="N424" s="172">
        <f t="shared" si="1077"/>
        <v>3.5507961403034995</v>
      </c>
      <c r="O424" s="172">
        <f t="shared" si="1077"/>
        <v>3.533789437416941</v>
      </c>
      <c r="P424" s="172">
        <f t="shared" si="1077"/>
        <v>2.6045773664821286</v>
      </c>
      <c r="Q424" s="195">
        <f t="shared" si="1077"/>
        <v>2.6137111200877143</v>
      </c>
      <c r="R424" s="196">
        <f t="shared" si="1077"/>
        <v>2.5997643716834862</v>
      </c>
      <c r="S424" s="159">
        <f t="shared" si="1072"/>
        <v>-5.3359945929143393E-3</v>
      </c>
      <c r="T424" s="134">
        <f t="shared" si="1073"/>
        <v>-4.6823211001453924E-2</v>
      </c>
    </row>
    <row r="425" spans="1:20">
      <c r="A425" s="141" t="s">
        <v>4</v>
      </c>
      <c r="B425" s="172">
        <f t="shared" ref="B425:F425" si="1078">+B264/B103</f>
        <v>3.0298684567398975</v>
      </c>
      <c r="C425" s="172">
        <f t="shared" si="1078"/>
        <v>3.5531660692951021</v>
      </c>
      <c r="D425" s="172">
        <f t="shared" si="1078"/>
        <v>3.3634827551933206</v>
      </c>
      <c r="E425" s="172">
        <f t="shared" si="1078"/>
        <v>3.5822316234796405</v>
      </c>
      <c r="F425" s="172">
        <f t="shared" si="1078"/>
        <v>1.7640111250809618</v>
      </c>
      <c r="G425" s="195">
        <f t="shared" si="1076"/>
        <v>2.6644457904300425</v>
      </c>
      <c r="H425" s="196"/>
      <c r="I425" s="134"/>
      <c r="J425" s="2"/>
      <c r="K425" s="141" t="s">
        <v>4</v>
      </c>
      <c r="L425" s="172">
        <f t="shared" ref="L425:Q425" si="1079">+L264/L103</f>
        <v>3.2365066166270573</v>
      </c>
      <c r="M425" s="172">
        <f t="shared" si="1079"/>
        <v>3.3453023876158823</v>
      </c>
      <c r="N425" s="172">
        <f t="shared" si="1079"/>
        <v>3.5313571778539932</v>
      </c>
      <c r="O425" s="172">
        <f t="shared" si="1079"/>
        <v>3.5552936749225084</v>
      </c>
      <c r="P425" s="172">
        <f t="shared" si="1079"/>
        <v>2.4132726328332677</v>
      </c>
      <c r="Q425" s="195">
        <f t="shared" si="1079"/>
        <v>2.7551925064046521</v>
      </c>
      <c r="R425" s="196"/>
      <c r="S425" s="159"/>
      <c r="T425" s="134"/>
    </row>
    <row r="426" spans="1:20">
      <c r="A426" s="141" t="s">
        <v>5</v>
      </c>
      <c r="B426" s="172">
        <f t="shared" ref="B426:F426" si="1080">+B265/B104</f>
        <v>3.1294230529987037</v>
      </c>
      <c r="C426" s="172">
        <f t="shared" si="1080"/>
        <v>3.2568020263093391</v>
      </c>
      <c r="D426" s="172">
        <f t="shared" si="1080"/>
        <v>3.755868544600939</v>
      </c>
      <c r="E426" s="172">
        <f t="shared" si="1080"/>
        <v>2.8414111889062603</v>
      </c>
      <c r="F426" s="172">
        <f t="shared" si="1080"/>
        <v>2.879387204118792</v>
      </c>
      <c r="G426" s="195">
        <f t="shared" si="1076"/>
        <v>2.7676992599384374</v>
      </c>
      <c r="H426" s="196"/>
      <c r="I426" s="134"/>
      <c r="J426" s="2"/>
      <c r="K426" s="141" t="s">
        <v>5</v>
      </c>
      <c r="L426" s="172">
        <f t="shared" ref="L426:Q427" si="1081">+L265/L104</f>
        <v>3.2727683693719731</v>
      </c>
      <c r="M426" s="172">
        <f t="shared" si="1081"/>
        <v>3.3632271427754112</v>
      </c>
      <c r="N426" s="172">
        <f t="shared" si="1081"/>
        <v>3.5895610665047579</v>
      </c>
      <c r="O426" s="172">
        <f t="shared" si="1081"/>
        <v>3.4375590224001811</v>
      </c>
      <c r="P426" s="172">
        <f t="shared" si="1081"/>
        <v>2.4200993564275355</v>
      </c>
      <c r="Q426" s="195">
        <f t="shared" si="1081"/>
        <v>2.7442217379293412</v>
      </c>
      <c r="R426" s="195"/>
      <c r="S426" s="159"/>
      <c r="T426" s="134"/>
    </row>
    <row r="427" spans="1:20">
      <c r="A427" s="141" t="s">
        <v>6</v>
      </c>
      <c r="B427" s="172">
        <f t="shared" ref="B427:F427" si="1082">+B266/B105</f>
        <v>3.6036190053285968</v>
      </c>
      <c r="C427" s="172">
        <f t="shared" si="1082"/>
        <v>3.6696245733788397</v>
      </c>
      <c r="D427" s="172">
        <f t="shared" si="1082"/>
        <v>3.8656941649899395</v>
      </c>
      <c r="E427" s="172">
        <f t="shared" si="1082"/>
        <v>3.3340683572216094</v>
      </c>
      <c r="F427" s="172">
        <f t="shared" si="1082"/>
        <v>2.3714266851521755</v>
      </c>
      <c r="G427" s="195">
        <f t="shared" si="1076"/>
        <v>3.4775534353967901</v>
      </c>
      <c r="H427" s="196"/>
      <c r="I427" s="134"/>
      <c r="J427" s="2"/>
      <c r="K427" s="141" t="s">
        <v>6</v>
      </c>
      <c r="L427" s="172">
        <f t="shared" ref="L427:P427" si="1083">+L266/L105</f>
        <v>3.2625213408554847</v>
      </c>
      <c r="M427" s="172">
        <f t="shared" si="1083"/>
        <v>3.3639692363885727</v>
      </c>
      <c r="N427" s="172">
        <f t="shared" si="1083"/>
        <v>3.6062982299228321</v>
      </c>
      <c r="O427" s="172">
        <f t="shared" si="1083"/>
        <v>3.3969722455845246</v>
      </c>
      <c r="P427" s="172">
        <f t="shared" si="1083"/>
        <v>2.3672910645965204</v>
      </c>
      <c r="Q427" s="195">
        <f t="shared" si="1081"/>
        <v>2.8407195431236012</v>
      </c>
      <c r="R427" s="195"/>
      <c r="S427" s="159"/>
      <c r="T427" s="134"/>
    </row>
    <row r="428" spans="1:20">
      <c r="A428" s="141" t="s">
        <v>7</v>
      </c>
      <c r="B428" s="172">
        <f t="shared" ref="B428:F428" si="1084">+B267/B106</f>
        <v>3.5260046013666506</v>
      </c>
      <c r="C428" s="172">
        <f t="shared" si="1084"/>
        <v>4.0435805373282161</v>
      </c>
      <c r="D428" s="172">
        <f t="shared" si="1084"/>
        <v>3.8527123521261859</v>
      </c>
      <c r="E428" s="172">
        <f t="shared" si="1084"/>
        <v>3.0205970420107069</v>
      </c>
      <c r="F428" s="172">
        <f t="shared" si="1084"/>
        <v>3.3952106924076482</v>
      </c>
      <c r="G428" s="195">
        <f t="shared" si="1076"/>
        <v>2.9660278745644604</v>
      </c>
      <c r="H428" s="196"/>
      <c r="I428" s="134"/>
      <c r="J428" s="2"/>
      <c r="K428" s="141" t="s">
        <v>7</v>
      </c>
      <c r="L428" s="172">
        <f t="shared" ref="L428:Q428" si="1085">+L267/L106</f>
        <v>3.2427586258634506</v>
      </c>
      <c r="M428" s="172">
        <f t="shared" si="1085"/>
        <v>3.4011614001855941</v>
      </c>
      <c r="N428" s="172">
        <f t="shared" si="1085"/>
        <v>3.5937820644366925</v>
      </c>
      <c r="O428" s="172">
        <f t="shared" si="1085"/>
        <v>3.319435240409395</v>
      </c>
      <c r="P428" s="172">
        <f t="shared" si="1085"/>
        <v>2.3899912707758468</v>
      </c>
      <c r="Q428" s="195">
        <f t="shared" si="1085"/>
        <v>2.8148608092724827</v>
      </c>
      <c r="R428" s="196"/>
      <c r="S428" s="159"/>
      <c r="T428" s="134"/>
    </row>
    <row r="429" spans="1:20">
      <c r="A429" s="141" t="s">
        <v>8</v>
      </c>
      <c r="B429" s="172">
        <f t="shared" ref="B429:F429" si="1086">+B268/B107</f>
        <v>3.2949110974862044</v>
      </c>
      <c r="C429" s="172">
        <f t="shared" si="1086"/>
        <v>3.4860018062185523</v>
      </c>
      <c r="D429" s="172">
        <f t="shared" si="1086"/>
        <v>3.9161978087059519</v>
      </c>
      <c r="E429" s="172">
        <f t="shared" si="1086"/>
        <v>2.845689296126614</v>
      </c>
      <c r="F429" s="172">
        <f t="shared" si="1086"/>
        <v>2.8667713045886809</v>
      </c>
      <c r="G429" s="195">
        <f t="shared" si="1076"/>
        <v>2.9957321076822061</v>
      </c>
      <c r="H429" s="196"/>
      <c r="I429" s="134"/>
      <c r="J429" s="2"/>
      <c r="K429" s="141" t="s">
        <v>8</v>
      </c>
      <c r="L429" s="172">
        <f t="shared" ref="L429:Q430" si="1087">+L268/L107</f>
        <v>3.2672451438854475</v>
      </c>
      <c r="M429" s="172">
        <f t="shared" si="1087"/>
        <v>3.4157983193277306</v>
      </c>
      <c r="N429" s="172">
        <f t="shared" si="1087"/>
        <v>3.6250168458372651</v>
      </c>
      <c r="O429" s="172">
        <f t="shared" si="1087"/>
        <v>3.2424796857342728</v>
      </c>
      <c r="P429" s="172">
        <f t="shared" si="1087"/>
        <v>2.3945718307565236</v>
      </c>
      <c r="Q429" s="195">
        <f t="shared" si="1087"/>
        <v>2.8247717722069265</v>
      </c>
      <c r="R429" s="196"/>
      <c r="S429" s="159"/>
      <c r="T429" s="134"/>
    </row>
    <row r="430" spans="1:20">
      <c r="A430" s="141" t="s">
        <v>9</v>
      </c>
      <c r="B430" s="172">
        <f t="shared" ref="B430:F430" si="1088">+B269/B108</f>
        <v>3.0295019562229037</v>
      </c>
      <c r="C430" s="172">
        <f t="shared" si="1088"/>
        <v>3.8832707310026002</v>
      </c>
      <c r="D430" s="172">
        <f t="shared" si="1088"/>
        <v>3.751645458534445</v>
      </c>
      <c r="E430" s="172">
        <f t="shared" si="1088"/>
        <v>1.9525591501690003</v>
      </c>
      <c r="F430" s="172">
        <f t="shared" si="1088"/>
        <v>2.9480554800108782</v>
      </c>
      <c r="G430" s="195">
        <f t="shared" si="1076"/>
        <v>2.1485433604336039</v>
      </c>
      <c r="H430" s="196"/>
      <c r="I430" s="134"/>
      <c r="J430" s="2"/>
      <c r="K430" s="141" t="s">
        <v>9</v>
      </c>
      <c r="L430" s="172">
        <f t="shared" ref="L430:P430" si="1089">+L269/L108</f>
        <v>3.2323845055672571</v>
      </c>
      <c r="M430" s="172">
        <f t="shared" si="1089"/>
        <v>3.4836105915936608</v>
      </c>
      <c r="N430" s="172">
        <f t="shared" si="1089"/>
        <v>3.6154516590923245</v>
      </c>
      <c r="O430" s="172">
        <f t="shared" si="1089"/>
        <v>3.0374745316714646</v>
      </c>
      <c r="P430" s="172">
        <f t="shared" si="1089"/>
        <v>2.4752826344354224</v>
      </c>
      <c r="Q430" s="195">
        <f t="shared" si="1087"/>
        <v>2.727527790403403</v>
      </c>
      <c r="R430" s="196"/>
      <c r="S430" s="159"/>
      <c r="T430" s="134"/>
    </row>
    <row r="431" spans="1:20" ht="28">
      <c r="A431" s="142" t="s">
        <v>13</v>
      </c>
      <c r="B431" s="197">
        <f t="shared" ref="B431:F431" si="1090">+B270/B109</f>
        <v>3.2323845055672575</v>
      </c>
      <c r="C431" s="197">
        <f t="shared" si="1090"/>
        <v>3.4836105915936608</v>
      </c>
      <c r="D431" s="197">
        <f t="shared" si="1090"/>
        <v>3.6154516590923245</v>
      </c>
      <c r="E431" s="197">
        <f t="shared" si="1090"/>
        <v>3.0374745316714646</v>
      </c>
      <c r="F431" s="197">
        <f t="shared" si="1090"/>
        <v>2.4752826344354224</v>
      </c>
      <c r="G431" s="198">
        <f t="shared" si="1076"/>
        <v>2.727527790403403</v>
      </c>
      <c r="H431" s="199"/>
      <c r="I431" s="148"/>
      <c r="J431" s="3"/>
      <c r="K431" s="142" t="s">
        <v>14</v>
      </c>
      <c r="L431" s="197">
        <f t="shared" ref="L431:R431" si="1091">+L270/L109</f>
        <v>3.2317964762261528</v>
      </c>
      <c r="M431" s="197">
        <f t="shared" si="1091"/>
        <v>3.3446060682411227</v>
      </c>
      <c r="N431" s="197">
        <f t="shared" si="1091"/>
        <v>3.5508642263193217</v>
      </c>
      <c r="O431" s="197">
        <f t="shared" si="1091"/>
        <v>3.4180442976177834</v>
      </c>
      <c r="P431" s="197">
        <f t="shared" si="1091"/>
        <v>2.5908625487413852</v>
      </c>
      <c r="Q431" s="198">
        <f t="shared" si="1091"/>
        <v>2.6871850089578522</v>
      </c>
      <c r="R431" s="199">
        <f t="shared" si="1091"/>
        <v>2.5621165955397696</v>
      </c>
      <c r="S431" s="161">
        <f>+R431/Q431-1</f>
        <v>-4.6542539125948301E-2</v>
      </c>
      <c r="T431" s="170">
        <f>+POWER(R431/M431,0.2)-1</f>
        <v>-5.1907342436186887E-2</v>
      </c>
    </row>
    <row r="432" spans="1:20" ht="28">
      <c r="A432" s="143" t="s">
        <v>15</v>
      </c>
      <c r="B432" s="149">
        <f>+B431/B$485</f>
        <v>0.93285706007300839</v>
      </c>
      <c r="C432" s="149">
        <f t="shared" ref="C432" si="1092">+C431/C$485</f>
        <v>0.92352885987918953</v>
      </c>
      <c r="D432" s="149">
        <f t="shared" ref="D432" si="1093">+D431/D$485</f>
        <v>0.9503457663463627</v>
      </c>
      <c r="E432" s="149">
        <f t="shared" ref="E432" si="1094">+E431/E$485</f>
        <v>0.89324501050422733</v>
      </c>
      <c r="F432" s="149">
        <f t="shared" ref="F432:G432" si="1095">+F431/F$485</f>
        <v>0.90022672893166966</v>
      </c>
      <c r="G432" s="150">
        <f t="shared" si="1095"/>
        <v>0.89171170060872318</v>
      </c>
      <c r="H432" s="151"/>
      <c r="I432" s="152"/>
      <c r="J432" s="3"/>
      <c r="K432" s="143" t="s">
        <v>15</v>
      </c>
      <c r="L432" s="149">
        <f t="shared" ref="L432" si="1096">+L431/L$485</f>
        <v>0.94795879077679479</v>
      </c>
      <c r="M432" s="149">
        <f t="shared" ref="M432" si="1097">+M431/M$485</f>
        <v>0.92498856129101414</v>
      </c>
      <c r="N432" s="149">
        <f t="shared" ref="N432" si="1098">+N431/N$485</f>
        <v>0.92012424533538828</v>
      </c>
      <c r="O432" s="149">
        <f t="shared" ref="O432" si="1099">+O431/O$485</f>
        <v>0.95212577827341016</v>
      </c>
      <c r="P432" s="149">
        <f t="shared" ref="P432" si="1100">+P431/P$485</f>
        <v>0.86306098647050644</v>
      </c>
      <c r="Q432" s="220">
        <f t="shared" ref="Q432:R432" si="1101">+Q431/Q$485</f>
        <v>0.92739642177779991</v>
      </c>
      <c r="R432" s="151">
        <f t="shared" si="1101"/>
        <v>0.82435380342655795</v>
      </c>
      <c r="S432" s="160"/>
      <c r="T432" s="152"/>
    </row>
    <row r="433" spans="1:20" ht="29" thickBot="1">
      <c r="A433" s="144" t="s">
        <v>12</v>
      </c>
      <c r="B433" s="153"/>
      <c r="C433" s="154">
        <f>+C431/B431-1</f>
        <v>7.7721597041969126E-2</v>
      </c>
      <c r="D433" s="154">
        <f t="shared" ref="D433" si="1102">+D431/C431-1</f>
        <v>3.7846097901071518E-2</v>
      </c>
      <c r="E433" s="154">
        <f t="shared" ref="E433" si="1103">+E431/D431-1</f>
        <v>-0.15986304946640151</v>
      </c>
      <c r="F433" s="154">
        <f t="shared" ref="F433:G433" si="1104">+F431/E431-1</f>
        <v>-0.18508530404917622</v>
      </c>
      <c r="G433" s="155">
        <f t="shared" si="1104"/>
        <v>0.10190559755028317</v>
      </c>
      <c r="H433" s="156"/>
      <c r="I433" s="157"/>
      <c r="J433" s="2"/>
      <c r="K433" s="144" t="s">
        <v>12</v>
      </c>
      <c r="L433" s="153"/>
      <c r="M433" s="154">
        <f>+M431/L431-1</f>
        <v>3.4906156017194601E-2</v>
      </c>
      <c r="N433" s="154">
        <f t="shared" ref="N433" si="1105">+N431/M431-1</f>
        <v>6.1668894294229171E-2</v>
      </c>
      <c r="O433" s="154">
        <f t="shared" ref="O433" si="1106">+O431/N431-1</f>
        <v>-3.7404958409016364E-2</v>
      </c>
      <c r="P433" s="154">
        <f t="shared" ref="P433" si="1107">+P431/O431-1</f>
        <v>-0.2420043969157758</v>
      </c>
      <c r="Q433" s="155">
        <f t="shared" ref="Q433" si="1108">+Q431/P431-1</f>
        <v>3.7177757756102991E-2</v>
      </c>
      <c r="R433" s="169">
        <f t="shared" ref="R433" si="1109">+R431/Q431-1</f>
        <v>-4.6542539125948301E-2</v>
      </c>
      <c r="S433" s="156"/>
      <c r="T433" s="157"/>
    </row>
    <row r="434" spans="1:20" ht="15" thickBot="1"/>
    <row r="435" spans="1:20" ht="15" thickBot="1">
      <c r="A435" s="288" t="s">
        <v>94</v>
      </c>
      <c r="B435" s="289"/>
      <c r="C435" s="289"/>
      <c r="D435" s="289"/>
      <c r="E435" s="289"/>
      <c r="F435" s="289"/>
      <c r="G435" s="289"/>
      <c r="H435" s="289"/>
      <c r="I435" s="290"/>
      <c r="J435" s="2"/>
      <c r="K435" s="288" t="s">
        <v>95</v>
      </c>
      <c r="L435" s="289"/>
      <c r="M435" s="289"/>
      <c r="N435" s="289"/>
      <c r="O435" s="289"/>
      <c r="P435" s="289"/>
      <c r="Q435" s="289"/>
      <c r="R435" s="289"/>
      <c r="S435" s="289"/>
      <c r="T435" s="290"/>
    </row>
    <row r="436" spans="1:20" ht="42">
      <c r="A436" s="136"/>
      <c r="B436" s="137">
        <v>2016</v>
      </c>
      <c r="C436" s="137">
        <f>+B436+1</f>
        <v>2017</v>
      </c>
      <c r="D436" s="137">
        <f t="shared" ref="D436" si="1110">+C436+1</f>
        <v>2018</v>
      </c>
      <c r="E436" s="137">
        <f t="shared" ref="E436" si="1111">+D436+1</f>
        <v>2019</v>
      </c>
      <c r="F436" s="137">
        <f t="shared" ref="F436" si="1112">+E436+1</f>
        <v>2020</v>
      </c>
      <c r="G436" s="138">
        <f t="shared" ref="G436" si="1113">+F436+1</f>
        <v>2021</v>
      </c>
      <c r="H436" s="139">
        <v>2022</v>
      </c>
      <c r="I436" s="140" t="s">
        <v>16</v>
      </c>
      <c r="J436" s="2"/>
      <c r="K436" s="136"/>
      <c r="L436" s="137">
        <v>2016</v>
      </c>
      <c r="M436" s="137">
        <f>+L436+1</f>
        <v>2017</v>
      </c>
      <c r="N436" s="137">
        <f t="shared" ref="N436" si="1114">+M436+1</f>
        <v>2018</v>
      </c>
      <c r="O436" s="137">
        <f t="shared" ref="O436" si="1115">+N436+1</f>
        <v>2019</v>
      </c>
      <c r="P436" s="137">
        <f t="shared" ref="P436" si="1116">+O436+1</f>
        <v>2020</v>
      </c>
      <c r="Q436" s="138">
        <f t="shared" ref="Q436" si="1117">+P436+1</f>
        <v>2021</v>
      </c>
      <c r="R436" s="139">
        <v>2022</v>
      </c>
      <c r="S436" s="158" t="s">
        <v>16</v>
      </c>
      <c r="T436" s="140" t="s">
        <v>21</v>
      </c>
    </row>
    <row r="437" spans="1:20">
      <c r="A437" s="141" t="s">
        <v>10</v>
      </c>
      <c r="B437" s="172">
        <f>+B276/B115</f>
        <v>2.4556910467039943</v>
      </c>
      <c r="C437" s="172">
        <f t="shared" ref="C437:H439" si="1118">+C276/C115</f>
        <v>2.4123761179598744</v>
      </c>
      <c r="D437" s="172">
        <f t="shared" si="1118"/>
        <v>2.0785728602926437</v>
      </c>
      <c r="E437" s="172">
        <f t="shared" si="1118"/>
        <v>2.5110132158590308</v>
      </c>
      <c r="F437" s="172">
        <f t="shared" si="1118"/>
        <v>1.8199911543564793</v>
      </c>
      <c r="G437" s="195">
        <f t="shared" si="1118"/>
        <v>1.9587337478801581</v>
      </c>
      <c r="H437" s="196">
        <f t="shared" si="1118"/>
        <v>3.1298271423317399</v>
      </c>
      <c r="I437" s="134">
        <f>+H437/G437-1</f>
        <v>0.59788289026979746</v>
      </c>
      <c r="J437" s="2"/>
      <c r="K437" s="141" t="s">
        <v>10</v>
      </c>
      <c r="L437" s="172">
        <f>+L276/L115</f>
        <v>2.5107626886823775</v>
      </c>
      <c r="M437" s="172">
        <f t="shared" ref="M437:R437" si="1119">+M276/M115</f>
        <v>2.4563349553801634</v>
      </c>
      <c r="N437" s="172">
        <f t="shared" si="1119"/>
        <v>2.4128879079721774</v>
      </c>
      <c r="O437" s="172">
        <f t="shared" si="1119"/>
        <v>2.51126083500511</v>
      </c>
      <c r="P437" s="172">
        <f t="shared" si="1119"/>
        <v>2.2732366806012627</v>
      </c>
      <c r="Q437" s="195">
        <f t="shared" si="1119"/>
        <v>1.9585118142876887</v>
      </c>
      <c r="R437" s="196">
        <f t="shared" si="1119"/>
        <v>2.1029079159935384</v>
      </c>
      <c r="S437" s="159">
        <f>+R437/Q437-1</f>
        <v>7.372746013195064E-2</v>
      </c>
      <c r="T437" s="134">
        <f>+POWER(R437/M437,0.2)-1</f>
        <v>-3.0592147213071574E-2</v>
      </c>
    </row>
    <row r="438" spans="1:20">
      <c r="A438" s="141" t="s">
        <v>11</v>
      </c>
      <c r="B438" s="172">
        <f t="shared" ref="B438:G438" si="1120">+B277/B116</f>
        <v>2.7133783993272984</v>
      </c>
      <c r="C438" s="172">
        <f t="shared" si="1120"/>
        <v>2.3468749999999998</v>
      </c>
      <c r="D438" s="172">
        <f t="shared" si="1120"/>
        <v>2.738294314381271</v>
      </c>
      <c r="E438" s="172">
        <f t="shared" si="1120"/>
        <v>2.9647948792551642</v>
      </c>
      <c r="F438" s="172">
        <f t="shared" si="1120"/>
        <v>2.6202440775305096</v>
      </c>
      <c r="G438" s="195">
        <f t="shared" si="1120"/>
        <v>2.1888412017167385</v>
      </c>
      <c r="H438" s="196">
        <f t="shared" si="1118"/>
        <v>1.7603388141504734</v>
      </c>
      <c r="I438" s="134">
        <f>+H438/G438-1</f>
        <v>-0.19576677706458767</v>
      </c>
      <c r="J438" s="2"/>
      <c r="K438" s="141" t="s">
        <v>11</v>
      </c>
      <c r="L438" s="172">
        <f t="shared" ref="L438:R438" si="1121">+L277/L116</f>
        <v>2.5278627005932677</v>
      </c>
      <c r="M438" s="172">
        <f t="shared" si="1121"/>
        <v>2.4338119738072961</v>
      </c>
      <c r="N438" s="172">
        <f t="shared" si="1121"/>
        <v>2.4296610169491522</v>
      </c>
      <c r="O438" s="172">
        <f t="shared" si="1121"/>
        <v>2.5301115379618797</v>
      </c>
      <c r="P438" s="172">
        <f t="shared" si="1121"/>
        <v>2.2478583255345193</v>
      </c>
      <c r="Q438" s="195">
        <f t="shared" si="1121"/>
        <v>1.9407900349799505</v>
      </c>
      <c r="R438" s="196">
        <f t="shared" si="1121"/>
        <v>2.0760665822906486</v>
      </c>
      <c r="S438" s="159">
        <f t="shared" ref="S438:S439" si="1122">+R438/Q438-1</f>
        <v>6.9701794049089605E-2</v>
      </c>
      <c r="T438" s="134">
        <f t="shared" ref="T438:T439" si="1123">+POWER(R438/M438,0.2)-1</f>
        <v>-3.129654014130967E-2</v>
      </c>
    </row>
    <row r="439" spans="1:20">
      <c r="A439" s="141" t="s">
        <v>0</v>
      </c>
      <c r="B439" s="172">
        <f t="shared" ref="B439:G439" si="1124">+B278/B117</f>
        <v>2.4096847404094923</v>
      </c>
      <c r="C439" s="172">
        <f t="shared" si="1124"/>
        <v>2.9961922893860065</v>
      </c>
      <c r="D439" s="172">
        <f t="shared" si="1124"/>
        <v>2.3960708647605684</v>
      </c>
      <c r="E439" s="172">
        <f t="shared" si="1124"/>
        <v>2.3159480323856148</v>
      </c>
      <c r="F439" s="172">
        <f t="shared" si="1124"/>
        <v>3.0760233918128654</v>
      </c>
      <c r="G439" s="195">
        <f t="shared" si="1124"/>
        <v>1.9618528610354224</v>
      </c>
      <c r="H439" s="196">
        <f t="shared" si="1118"/>
        <v>2.2346006317689531</v>
      </c>
      <c r="I439" s="134">
        <f>+H439/G439-1</f>
        <v>0.1390255998044525</v>
      </c>
      <c r="J439" s="2"/>
      <c r="K439" s="141" t="s">
        <v>0</v>
      </c>
      <c r="L439" s="172">
        <f t="shared" ref="L439:R439" si="1125">+L278/L117</f>
        <v>2.5539237681193114</v>
      </c>
      <c r="M439" s="172">
        <f t="shared" si="1125"/>
        <v>2.474610150631821</v>
      </c>
      <c r="N439" s="172">
        <f t="shared" si="1125"/>
        <v>2.3871468949899999</v>
      </c>
      <c r="O439" s="172">
        <f t="shared" si="1125"/>
        <v>2.5231338679827271</v>
      </c>
      <c r="P439" s="172">
        <f t="shared" si="1125"/>
        <v>2.2812298837517515</v>
      </c>
      <c r="Q439" s="195">
        <f t="shared" si="1125"/>
        <v>1.8953611178812251</v>
      </c>
      <c r="R439" s="196">
        <f t="shared" si="1125"/>
        <v>2.0957631211585914</v>
      </c>
      <c r="S439" s="159">
        <f t="shared" si="1122"/>
        <v>0.10573288719850416</v>
      </c>
      <c r="T439" s="134">
        <f t="shared" si="1123"/>
        <v>-3.2686874499573082E-2</v>
      </c>
    </row>
    <row r="440" spans="1:20">
      <c r="A440" s="141" t="s">
        <v>1</v>
      </c>
      <c r="B440" s="172">
        <f t="shared" ref="B440:H440" si="1126">+B279/B118</f>
        <v>1.9860317355159738</v>
      </c>
      <c r="C440" s="172">
        <f t="shared" si="1126"/>
        <v>2.4195103142471561</v>
      </c>
      <c r="D440" s="172">
        <f t="shared" si="1126"/>
        <v>3.0318509615384612</v>
      </c>
      <c r="E440" s="172">
        <f t="shared" si="1126"/>
        <v>2.0384531352414248</v>
      </c>
      <c r="F440" s="172">
        <f t="shared" si="1126"/>
        <v>2.434978496825722</v>
      </c>
      <c r="G440" s="195">
        <f t="shared" si="1126"/>
        <v>3.575701794753797</v>
      </c>
      <c r="H440" s="196">
        <f t="shared" si="1126"/>
        <v>2.2546608123951168</v>
      </c>
      <c r="I440" s="134">
        <f t="shared" ref="I440:I442" si="1127">+H440/G440-1</f>
        <v>-0.36944942788486634</v>
      </c>
      <c r="J440" s="2"/>
      <c r="K440" s="141" t="s">
        <v>1</v>
      </c>
      <c r="L440" s="172">
        <f t="shared" ref="L440:R440" si="1128">+L279/L118</f>
        <v>2.4217665731794544</v>
      </c>
      <c r="M440" s="172">
        <f t="shared" si="1128"/>
        <v>2.551965766070357</v>
      </c>
      <c r="N440" s="172">
        <f t="shared" si="1128"/>
        <v>2.4208731241473398</v>
      </c>
      <c r="O440" s="172">
        <f t="shared" si="1128"/>
        <v>2.4516824376164554</v>
      </c>
      <c r="P440" s="172">
        <f t="shared" si="1128"/>
        <v>2.3162788946615467</v>
      </c>
      <c r="Q440" s="195">
        <f t="shared" si="1128"/>
        <v>1.9126370357780234</v>
      </c>
      <c r="R440" s="196">
        <f t="shared" si="1128"/>
        <v>2.0554563059675872</v>
      </c>
      <c r="S440" s="159">
        <f t="shared" ref="S440:S442" si="1129">+R440/Q440-1</f>
        <v>7.4671392176335116E-2</v>
      </c>
      <c r="T440" s="134">
        <f t="shared" ref="T440:T442" si="1130">+POWER(R440/M440,0.2)-1</f>
        <v>-4.2350291063685042E-2</v>
      </c>
    </row>
    <row r="441" spans="1:20">
      <c r="A441" s="141" t="s">
        <v>2</v>
      </c>
      <c r="B441" s="172">
        <f t="shared" ref="B441:H441" si="1131">+B280/B119</f>
        <v>2.9109676777475157</v>
      </c>
      <c r="C441" s="172">
        <f t="shared" si="1131"/>
        <v>2.9380122950819669</v>
      </c>
      <c r="D441" s="172">
        <f t="shared" si="1131"/>
        <v>2.8262213976499688</v>
      </c>
      <c r="E441" s="172">
        <f t="shared" si="1131"/>
        <v>2.6036569662631983</v>
      </c>
      <c r="F441" s="172">
        <f t="shared" si="1131"/>
        <v>1.8051516410469464</v>
      </c>
      <c r="G441" s="195">
        <f t="shared" si="1131"/>
        <v>1.8578281726995203</v>
      </c>
      <c r="H441" s="196">
        <f t="shared" si="1131"/>
        <v>2.2878362786682493</v>
      </c>
      <c r="I441" s="134">
        <f t="shared" si="1127"/>
        <v>0.23145741478551551</v>
      </c>
      <c r="J441" s="2"/>
      <c r="K441" s="141" t="s">
        <v>2</v>
      </c>
      <c r="L441" s="172">
        <f t="shared" ref="L441:R441" si="1132">+L280/L119</f>
        <v>2.4632467239874591</v>
      </c>
      <c r="M441" s="172">
        <f t="shared" si="1132"/>
        <v>2.5530806514037541</v>
      </c>
      <c r="N441" s="172">
        <f t="shared" si="1132"/>
        <v>2.4086596515439025</v>
      </c>
      <c r="O441" s="172">
        <f t="shared" si="1132"/>
        <v>2.4404686681951944</v>
      </c>
      <c r="P441" s="172">
        <f t="shared" si="1132"/>
        <v>2.250115622976598</v>
      </c>
      <c r="Q441" s="195">
        <f t="shared" si="1132"/>
        <v>1.9171771290118931</v>
      </c>
      <c r="R441" s="196">
        <f t="shared" si="1132"/>
        <v>2.0876840038161517</v>
      </c>
      <c r="S441" s="159">
        <f t="shared" si="1129"/>
        <v>8.8936422318024011E-2</v>
      </c>
      <c r="T441" s="134">
        <f t="shared" si="1130"/>
        <v>-3.9449846246433551E-2</v>
      </c>
    </row>
    <row r="442" spans="1:20">
      <c r="A442" s="141" t="s">
        <v>3</v>
      </c>
      <c r="B442" s="172">
        <f t="shared" ref="B442:H449" si="1133">+B281/B120</f>
        <v>2.8901210984221248</v>
      </c>
      <c r="C442" s="172">
        <f t="shared" si="1133"/>
        <v>2.8364795292963962</v>
      </c>
      <c r="D442" s="172">
        <f t="shared" si="1133"/>
        <v>2.7877978178579381</v>
      </c>
      <c r="E442" s="172">
        <f t="shared" si="1133"/>
        <v>2.7559291504052839</v>
      </c>
      <c r="F442" s="172">
        <f t="shared" si="1133"/>
        <v>1.6294838145231847</v>
      </c>
      <c r="G442" s="195">
        <f t="shared" si="1133"/>
        <v>2.378181818181818</v>
      </c>
      <c r="H442" s="196">
        <f t="shared" si="1133"/>
        <v>2.0335792259283849</v>
      </c>
      <c r="I442" s="134">
        <f t="shared" si="1127"/>
        <v>-0.14490170163561789</v>
      </c>
      <c r="J442" s="2"/>
      <c r="K442" s="141" t="s">
        <v>3</v>
      </c>
      <c r="L442" s="172">
        <f t="shared" ref="L442:R442" si="1134">+L281/L120</f>
        <v>2.500624223237526</v>
      </c>
      <c r="M442" s="172">
        <f t="shared" si="1134"/>
        <v>2.5491996247927045</v>
      </c>
      <c r="N442" s="172">
        <f t="shared" si="1134"/>
        <v>2.4079339522455552</v>
      </c>
      <c r="O442" s="172">
        <f t="shared" si="1134"/>
        <v>2.4310818535523966</v>
      </c>
      <c r="P442" s="172">
        <f t="shared" si="1134"/>
        <v>2.1683304398148149</v>
      </c>
      <c r="Q442" s="195">
        <f t="shared" si="1134"/>
        <v>1.9818594104308389</v>
      </c>
      <c r="R442" s="196">
        <f t="shared" si="1134"/>
        <v>2.0575725586690568</v>
      </c>
      <c r="S442" s="159">
        <f t="shared" si="1129"/>
        <v>3.8203087383356982E-2</v>
      </c>
      <c r="T442" s="134">
        <f t="shared" si="1130"/>
        <v>-4.1945395090857707E-2</v>
      </c>
    </row>
    <row r="443" spans="1:20">
      <c r="A443" s="141" t="s">
        <v>4</v>
      </c>
      <c r="B443" s="172">
        <f t="shared" ref="B443:F443" si="1135">+B282/B121</f>
        <v>2.7558314244193203</v>
      </c>
      <c r="C443" s="172">
        <f t="shared" si="1135"/>
        <v>2.5977376463584041</v>
      </c>
      <c r="D443" s="172">
        <f t="shared" si="1135"/>
        <v>2.1234485072123452</v>
      </c>
      <c r="E443" s="172">
        <f t="shared" si="1135"/>
        <v>2.8870872058532724</v>
      </c>
      <c r="F443" s="172">
        <f t="shared" si="1135"/>
        <v>2.4897400820793436</v>
      </c>
      <c r="G443" s="195">
        <f t="shared" si="1133"/>
        <v>2.6293005240373657</v>
      </c>
      <c r="H443" s="196"/>
      <c r="I443" s="134"/>
      <c r="J443" s="2"/>
      <c r="K443" s="141" t="s">
        <v>4</v>
      </c>
      <c r="L443" s="172">
        <f t="shared" ref="L443:Q443" si="1136">+L282/L121</f>
        <v>2.4985426329116383</v>
      </c>
      <c r="M443" s="172">
        <f t="shared" si="1136"/>
        <v>2.5389833800751709</v>
      </c>
      <c r="N443" s="172">
        <f t="shared" si="1136"/>
        <v>2.3632071494814939</v>
      </c>
      <c r="O443" s="172">
        <f t="shared" si="1136"/>
        <v>2.5087199489929866</v>
      </c>
      <c r="P443" s="172">
        <f t="shared" si="1136"/>
        <v>2.1226852710876907</v>
      </c>
      <c r="Q443" s="195">
        <f t="shared" si="1136"/>
        <v>1.9982080339809853</v>
      </c>
      <c r="R443" s="196"/>
      <c r="S443" s="159"/>
      <c r="T443" s="134"/>
    </row>
    <row r="444" spans="1:20">
      <c r="A444" s="141" t="s">
        <v>5</v>
      </c>
      <c r="B444" s="172">
        <f t="shared" ref="B444:F444" si="1137">+B283/B122</f>
        <v>2.4978784548114392</v>
      </c>
      <c r="C444" s="172">
        <f t="shared" si="1137"/>
        <v>2.8673451169434028</v>
      </c>
      <c r="D444" s="172">
        <f t="shared" si="1137"/>
        <v>2.9387113672079623</v>
      </c>
      <c r="E444" s="172">
        <f t="shared" si="1137"/>
        <v>2.5643349039507068</v>
      </c>
      <c r="F444" s="172">
        <f t="shared" si="1137"/>
        <v>1.4567171530599681</v>
      </c>
      <c r="G444" s="195">
        <f t="shared" si="1133"/>
        <v>1.9301909307875895</v>
      </c>
      <c r="H444" s="196"/>
      <c r="I444" s="134"/>
      <c r="J444" s="2"/>
      <c r="K444" s="141" t="s">
        <v>5</v>
      </c>
      <c r="L444" s="172">
        <f t="shared" ref="L444:Q445" si="1138">+L283/L122</f>
        <v>2.5193673903883851</v>
      </c>
      <c r="M444" s="172">
        <f t="shared" si="1138"/>
        <v>2.5765914915753596</v>
      </c>
      <c r="N444" s="172">
        <f t="shared" si="1138"/>
        <v>2.3711531019165086</v>
      </c>
      <c r="O444" s="172">
        <f t="shared" si="1138"/>
        <v>2.4681363781840089</v>
      </c>
      <c r="P444" s="172">
        <f t="shared" si="1138"/>
        <v>1.9838221498486646</v>
      </c>
      <c r="Q444" s="195">
        <f t="shared" si="1138"/>
        <v>2.0651804526609125</v>
      </c>
      <c r="R444" s="195"/>
      <c r="S444" s="159"/>
      <c r="T444" s="134"/>
    </row>
    <row r="445" spans="1:20">
      <c r="A445" s="141" t="s">
        <v>6</v>
      </c>
      <c r="B445" s="172">
        <f t="shared" ref="B445:F445" si="1139">+B284/B123</f>
        <v>2.4977808617084687</v>
      </c>
      <c r="C445" s="172">
        <f t="shared" si="1139"/>
        <v>1.7266391693926897</v>
      </c>
      <c r="D445" s="172">
        <f t="shared" si="1139"/>
        <v>2.1875792141951838</v>
      </c>
      <c r="E445" s="172">
        <f t="shared" si="1139"/>
        <v>1.9429153924566769</v>
      </c>
      <c r="F445" s="172">
        <f t="shared" si="1139"/>
        <v>1.8534743202416919</v>
      </c>
      <c r="G445" s="195">
        <f t="shared" si="1133"/>
        <v>2.0177701347090857</v>
      </c>
      <c r="H445" s="196"/>
      <c r="I445" s="134"/>
      <c r="J445" s="2"/>
      <c r="K445" s="141" t="s">
        <v>6</v>
      </c>
      <c r="L445" s="172">
        <f t="shared" ref="L445:P445" si="1140">+L284/L123</f>
        <v>2.493516940327082</v>
      </c>
      <c r="M445" s="172">
        <f t="shared" si="1140"/>
        <v>2.4813822380983677</v>
      </c>
      <c r="N445" s="172">
        <f t="shared" si="1140"/>
        <v>2.4387257076936733</v>
      </c>
      <c r="O445" s="172">
        <f t="shared" si="1140"/>
        <v>2.4409638108622889</v>
      </c>
      <c r="P445" s="172">
        <f t="shared" si="1140"/>
        <v>1.9724455438741151</v>
      </c>
      <c r="Q445" s="195">
        <f t="shared" si="1138"/>
        <v>2.083262962337443</v>
      </c>
      <c r="R445" s="195"/>
      <c r="S445" s="159"/>
      <c r="T445" s="134"/>
    </row>
    <row r="446" spans="1:20">
      <c r="A446" s="141" t="s">
        <v>7</v>
      </c>
      <c r="B446" s="172">
        <f t="shared" ref="B446:F446" si="1141">+B285/B124</f>
        <v>2.7706873898202131</v>
      </c>
      <c r="C446" s="172">
        <f t="shared" si="1141"/>
        <v>2.49570692615913</v>
      </c>
      <c r="D446" s="172">
        <f t="shared" si="1141"/>
        <v>2.8732659299318128</v>
      </c>
      <c r="E446" s="172">
        <f t="shared" si="1141"/>
        <v>2.1973278520041108</v>
      </c>
      <c r="F446" s="172">
        <f t="shared" si="1141"/>
        <v>2.180534098433017</v>
      </c>
      <c r="G446" s="195">
        <f t="shared" si="1133"/>
        <v>2.4537731134432783</v>
      </c>
      <c r="H446" s="196"/>
      <c r="I446" s="134"/>
      <c r="J446" s="2"/>
      <c r="K446" s="141" t="s">
        <v>7</v>
      </c>
      <c r="L446" s="172">
        <f t="shared" ref="L446:Q446" si="1142">+L285/L124</f>
        <v>2.4839258587712165</v>
      </c>
      <c r="M446" s="172">
        <f t="shared" si="1142"/>
        <v>2.4603672493599418</v>
      </c>
      <c r="N446" s="172">
        <f t="shared" si="1142"/>
        <v>2.4667160431381761</v>
      </c>
      <c r="O446" s="172">
        <f t="shared" si="1142"/>
        <v>2.3856717072903137</v>
      </c>
      <c r="P446" s="172">
        <f t="shared" si="1142"/>
        <v>1.9698330972044646</v>
      </c>
      <c r="Q446" s="195">
        <f t="shared" si="1142"/>
        <v>2.1010207733337878</v>
      </c>
      <c r="R446" s="196"/>
      <c r="S446" s="159"/>
      <c r="T446" s="134"/>
    </row>
    <row r="447" spans="1:20">
      <c r="A447" s="141" t="s">
        <v>8</v>
      </c>
      <c r="B447" s="172">
        <f t="shared" ref="B447:F447" si="1143">+B286/B125</f>
        <v>1.8870891649630444</v>
      </c>
      <c r="C447" s="172">
        <f t="shared" si="1143"/>
        <v>2.0379909851899551</v>
      </c>
      <c r="D447" s="172">
        <f t="shared" si="1143"/>
        <v>2.0977443609022557</v>
      </c>
      <c r="E447" s="172">
        <f t="shared" si="1143"/>
        <v>1.6830294530154277</v>
      </c>
      <c r="F447" s="172">
        <f t="shared" si="1143"/>
        <v>1.9455484896661368</v>
      </c>
      <c r="G447" s="195">
        <f t="shared" si="1133"/>
        <v>2.246800731261426</v>
      </c>
      <c r="H447" s="196"/>
      <c r="I447" s="134"/>
      <c r="J447" s="2"/>
      <c r="K447" s="141" t="s">
        <v>8</v>
      </c>
      <c r="L447" s="172">
        <f t="shared" ref="L447:Q448" si="1144">+L286/L125</f>
        <v>2.4272372897956607</v>
      </c>
      <c r="M447" s="172">
        <f t="shared" si="1144"/>
        <v>2.477733206418276</v>
      </c>
      <c r="N447" s="172">
        <f t="shared" si="1144"/>
        <v>2.4795740383732672</v>
      </c>
      <c r="O447" s="172">
        <f t="shared" si="1144"/>
        <v>2.3323055963861896</v>
      </c>
      <c r="P447" s="172">
        <f t="shared" si="1144"/>
        <v>2.0002478183137735</v>
      </c>
      <c r="Q447" s="195">
        <f t="shared" si="1144"/>
        <v>2.1277423501750703</v>
      </c>
      <c r="R447" s="196"/>
      <c r="S447" s="159"/>
      <c r="T447" s="134"/>
    </row>
    <row r="448" spans="1:20">
      <c r="A448" s="141" t="s">
        <v>9</v>
      </c>
      <c r="B448" s="172">
        <f t="shared" ref="B448:F448" si="1145">+B287/B126</f>
        <v>2.614522904580916</v>
      </c>
      <c r="C448" s="172">
        <f t="shared" si="1145"/>
        <v>2.1901229748194422</v>
      </c>
      <c r="D448" s="172">
        <f t="shared" si="1145"/>
        <v>2.11984171848502</v>
      </c>
      <c r="E448" s="172">
        <f t="shared" si="1145"/>
        <v>1.97632058287796</v>
      </c>
      <c r="F448" s="172">
        <f t="shared" si="1145"/>
        <v>1.5297241481044401</v>
      </c>
      <c r="G448" s="195">
        <f t="shared" si="1133"/>
        <v>1.2689083726755948</v>
      </c>
      <c r="H448" s="196"/>
      <c r="I448" s="134"/>
      <c r="J448" s="2"/>
      <c r="K448" s="141" t="s">
        <v>9</v>
      </c>
      <c r="L448" s="172">
        <f t="shared" ref="L448:P448" si="1146">+L287/L126</f>
        <v>2.4591124287357324</v>
      </c>
      <c r="M448" s="172">
        <f t="shared" si="1146"/>
        <v>2.4411425469841919</v>
      </c>
      <c r="N448" s="172">
        <f t="shared" si="1146"/>
        <v>2.4717744149023768</v>
      </c>
      <c r="O448" s="172">
        <f t="shared" si="1146"/>
        <v>2.3243607734504561</v>
      </c>
      <c r="P448" s="172">
        <f t="shared" si="1146"/>
        <v>1.9478600543478257</v>
      </c>
      <c r="Q448" s="195">
        <f t="shared" si="1144"/>
        <v>2.0502559033147851</v>
      </c>
      <c r="R448" s="196"/>
      <c r="S448" s="159"/>
      <c r="T448" s="134"/>
    </row>
    <row r="449" spans="1:20" ht="28">
      <c r="A449" s="142" t="s">
        <v>13</v>
      </c>
      <c r="B449" s="197">
        <f t="shared" ref="B449:F449" si="1147">+B288/B127</f>
        <v>2.459112428735732</v>
      </c>
      <c r="C449" s="197">
        <f t="shared" si="1147"/>
        <v>2.4411425469841919</v>
      </c>
      <c r="D449" s="197">
        <f t="shared" si="1147"/>
        <v>2.4717744149023768</v>
      </c>
      <c r="E449" s="197">
        <f t="shared" si="1147"/>
        <v>2.3243607734504561</v>
      </c>
      <c r="F449" s="197">
        <f t="shared" si="1147"/>
        <v>1.9478600543478257</v>
      </c>
      <c r="G449" s="198">
        <f t="shared" si="1133"/>
        <v>2.0502559033147851</v>
      </c>
      <c r="H449" s="199"/>
      <c r="I449" s="148"/>
      <c r="J449" s="3"/>
      <c r="K449" s="142" t="s">
        <v>14</v>
      </c>
      <c r="L449" s="197">
        <f t="shared" ref="L449:R449" si="1148">+L288/L127</f>
        <v>2.487777502405621</v>
      </c>
      <c r="M449" s="197">
        <f t="shared" si="1148"/>
        <v>2.4979988624256144</v>
      </c>
      <c r="N449" s="197">
        <f t="shared" si="1148"/>
        <v>2.4204187930838175</v>
      </c>
      <c r="O449" s="197">
        <f t="shared" si="1148"/>
        <v>2.4448223059940593</v>
      </c>
      <c r="P449" s="197">
        <f t="shared" si="1148"/>
        <v>2.1239419606952037</v>
      </c>
      <c r="Q449" s="198">
        <f t="shared" si="1148"/>
        <v>2.0026671410741126</v>
      </c>
      <c r="R449" s="199">
        <f t="shared" si="1148"/>
        <v>2.0790975656730568</v>
      </c>
      <c r="S449" s="161">
        <f>+R449/Q449-1</f>
        <v>3.8164317490100519E-2</v>
      </c>
      <c r="T449" s="170">
        <f>+POWER(R449/M449,0.2)-1</f>
        <v>-3.604551853118565E-2</v>
      </c>
    </row>
    <row r="450" spans="1:20" ht="28">
      <c r="A450" s="143" t="s">
        <v>15</v>
      </c>
      <c r="B450" s="149">
        <f>+B449/B$485</f>
        <v>0.70969291763042641</v>
      </c>
      <c r="C450" s="149">
        <f t="shared" ref="C450" si="1149">+C449/C$485</f>
        <v>0.64716349142443397</v>
      </c>
      <c r="D450" s="149">
        <f t="shared" ref="D450" si="1150">+D449/D$485</f>
        <v>0.64972251659298041</v>
      </c>
      <c r="E450" s="149">
        <f t="shared" ref="E450" si="1151">+E449/E$485</f>
        <v>0.68353615539744472</v>
      </c>
      <c r="F450" s="149">
        <f t="shared" ref="F450:G450" si="1152">+F449/F$485</f>
        <v>0.70841028848495924</v>
      </c>
      <c r="G450" s="150">
        <f t="shared" si="1152"/>
        <v>0.6702909442977677</v>
      </c>
      <c r="H450" s="151"/>
      <c r="I450" s="152"/>
      <c r="J450" s="3"/>
      <c r="K450" s="143" t="s">
        <v>15</v>
      </c>
      <c r="L450" s="149">
        <f t="shared" ref="L450" si="1153">+L449/L$485</f>
        <v>0.72972124644928249</v>
      </c>
      <c r="M450" s="149">
        <f t="shared" ref="M450" si="1154">+M449/M$485</f>
        <v>0.69084978222167104</v>
      </c>
      <c r="N450" s="149">
        <f t="shared" ref="N450" si="1155">+N449/N$485</f>
        <v>0.6271954863479372</v>
      </c>
      <c r="O450" s="149">
        <f t="shared" ref="O450" si="1156">+O449/O$485</f>
        <v>0.68102638179883723</v>
      </c>
      <c r="P450" s="149">
        <f t="shared" ref="P450" si="1157">+P449/P$485</f>
        <v>0.70752168797769743</v>
      </c>
      <c r="Q450" s="220">
        <f t="shared" ref="Q450:R450" si="1158">+Q449/Q$485</f>
        <v>0.69115685539061411</v>
      </c>
      <c r="R450" s="151">
        <f t="shared" si="1158"/>
        <v>0.6689437900449674</v>
      </c>
      <c r="S450" s="160"/>
      <c r="T450" s="152"/>
    </row>
    <row r="451" spans="1:20" ht="29" thickBot="1">
      <c r="A451" s="144" t="s">
        <v>12</v>
      </c>
      <c r="B451" s="153"/>
      <c r="C451" s="154">
        <f>+C449/B449-1</f>
        <v>-7.307466523919226E-3</v>
      </c>
      <c r="D451" s="154">
        <f t="shared" ref="D451" si="1159">+D449/C449-1</f>
        <v>1.2548168461537834E-2</v>
      </c>
      <c r="E451" s="154">
        <f t="shared" ref="E451" si="1160">+E449/D449-1</f>
        <v>-5.9638792505966931E-2</v>
      </c>
      <c r="F451" s="154">
        <f t="shared" ref="F451:G451" si="1161">+F449/E449-1</f>
        <v>-0.16198032741007085</v>
      </c>
      <c r="G451" s="155">
        <f t="shared" si="1161"/>
        <v>5.2568380740906528E-2</v>
      </c>
      <c r="H451" s="156"/>
      <c r="I451" s="157"/>
      <c r="J451" s="2"/>
      <c r="K451" s="144" t="s">
        <v>12</v>
      </c>
      <c r="L451" s="153"/>
      <c r="M451" s="154">
        <f>+M449/L449-1</f>
        <v>4.1086311014990606E-3</v>
      </c>
      <c r="N451" s="154">
        <f t="shared" ref="N451" si="1162">+N449/M449-1</f>
        <v>-3.1056887378429376E-2</v>
      </c>
      <c r="O451" s="154">
        <f t="shared" ref="O451" si="1163">+O449/N449-1</f>
        <v>1.0082351442640025E-2</v>
      </c>
      <c r="P451" s="154">
        <f t="shared" ref="P451" si="1164">+P449/O449-1</f>
        <v>-0.13124894374210416</v>
      </c>
      <c r="Q451" s="155">
        <f t="shared" ref="Q451" si="1165">+Q449/P449-1</f>
        <v>-5.7098932958316695E-2</v>
      </c>
      <c r="R451" s="169">
        <f t="shared" ref="R451" si="1166">+R449/Q449-1</f>
        <v>3.8164317490100519E-2</v>
      </c>
      <c r="S451" s="156"/>
      <c r="T451" s="157"/>
    </row>
    <row r="452" spans="1:20" ht="15" thickBo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</row>
    <row r="453" spans="1:20" ht="15" thickBot="1">
      <c r="A453" s="288" t="s">
        <v>96</v>
      </c>
      <c r="B453" s="289"/>
      <c r="C453" s="289"/>
      <c r="D453" s="289"/>
      <c r="E453" s="289"/>
      <c r="F453" s="289"/>
      <c r="G453" s="289"/>
      <c r="H453" s="289"/>
      <c r="I453" s="290"/>
      <c r="J453" s="2"/>
      <c r="K453" s="288" t="s">
        <v>97</v>
      </c>
      <c r="L453" s="289"/>
      <c r="M453" s="289"/>
      <c r="N453" s="289"/>
      <c r="O453" s="289"/>
      <c r="P453" s="289"/>
      <c r="Q453" s="289"/>
      <c r="R453" s="289"/>
      <c r="S453" s="289"/>
      <c r="T453" s="290"/>
    </row>
    <row r="454" spans="1:20" ht="42">
      <c r="A454" s="136"/>
      <c r="B454" s="137">
        <v>2016</v>
      </c>
      <c r="C454" s="137">
        <f>+B454+1</f>
        <v>2017</v>
      </c>
      <c r="D454" s="137">
        <f t="shared" ref="D454" si="1167">+C454+1</f>
        <v>2018</v>
      </c>
      <c r="E454" s="137">
        <f t="shared" ref="E454" si="1168">+D454+1</f>
        <v>2019</v>
      </c>
      <c r="F454" s="137">
        <f t="shared" ref="F454" si="1169">+E454+1</f>
        <v>2020</v>
      </c>
      <c r="G454" s="138">
        <f t="shared" ref="G454" si="1170">+F454+1</f>
        <v>2021</v>
      </c>
      <c r="H454" s="139">
        <v>2022</v>
      </c>
      <c r="I454" s="140" t="s">
        <v>16</v>
      </c>
      <c r="J454" s="2"/>
      <c r="K454" s="136" t="s">
        <v>274</v>
      </c>
      <c r="L454" s="137">
        <v>2016</v>
      </c>
      <c r="M454" s="137">
        <f>+L454+1</f>
        <v>2017</v>
      </c>
      <c r="N454" s="137">
        <f t="shared" ref="N454" si="1171">+M454+1</f>
        <v>2018</v>
      </c>
      <c r="O454" s="137">
        <f t="shared" ref="O454" si="1172">+N454+1</f>
        <v>2019</v>
      </c>
      <c r="P454" s="137">
        <f t="shared" ref="P454" si="1173">+O454+1</f>
        <v>2020</v>
      </c>
      <c r="Q454" s="138">
        <f t="shared" ref="Q454" si="1174">+P454+1</f>
        <v>2021</v>
      </c>
      <c r="R454" s="139">
        <v>2022</v>
      </c>
      <c r="S454" s="158" t="s">
        <v>16</v>
      </c>
      <c r="T454" s="140" t="s">
        <v>21</v>
      </c>
    </row>
    <row r="455" spans="1:20">
      <c r="A455" s="141" t="s">
        <v>10</v>
      </c>
      <c r="B455" s="172">
        <f>+B294/B133</f>
        <v>2.5710490073703798</v>
      </c>
      <c r="C455" s="172">
        <f t="shared" ref="C455:H457" si="1175">+C294/C133</f>
        <v>2.6083014011173837</v>
      </c>
      <c r="D455" s="172">
        <f t="shared" si="1175"/>
        <v>2.9424003504161194</v>
      </c>
      <c r="E455" s="172">
        <f t="shared" si="1175"/>
        <v>2.3407519109770685</v>
      </c>
      <c r="F455" s="172">
        <f t="shared" si="1175"/>
        <v>2.0930288751963277</v>
      </c>
      <c r="G455" s="195">
        <f t="shared" si="1175"/>
        <v>2.1180703188879804</v>
      </c>
      <c r="H455" s="196">
        <f t="shared" si="1175"/>
        <v>2.2657552517505835</v>
      </c>
      <c r="I455" s="134">
        <f>+H455/G455-1</f>
        <v>6.9726170819550459E-2</v>
      </c>
      <c r="J455" s="2"/>
      <c r="K455" s="141" t="s">
        <v>10</v>
      </c>
      <c r="L455" s="172">
        <f>+L294/L133</f>
        <v>2.8976835902362086</v>
      </c>
      <c r="M455" s="172">
        <f t="shared" ref="M455:R455" si="1176">+M294/M133</f>
        <v>2.9134845303398209</v>
      </c>
      <c r="N455" s="172">
        <f t="shared" si="1176"/>
        <v>3.2536876014241773</v>
      </c>
      <c r="O455" s="172">
        <f t="shared" si="1176"/>
        <v>3.1385107386889879</v>
      </c>
      <c r="P455" s="172">
        <f t="shared" si="1176"/>
        <v>2.7322931253267617</v>
      </c>
      <c r="Q455" s="195">
        <f t="shared" si="1176"/>
        <v>2.2933817832530616</v>
      </c>
      <c r="R455" s="196">
        <f t="shared" si="1176"/>
        <v>2.830677893340098</v>
      </c>
      <c r="S455" s="159">
        <f>+R455/Q455-1</f>
        <v>0.23428114499318364</v>
      </c>
      <c r="T455" s="134">
        <f>+POWER(R455/M455,0.2)-1</f>
        <v>-5.7501197502082269E-3</v>
      </c>
    </row>
    <row r="456" spans="1:20">
      <c r="A456" s="141" t="s">
        <v>11</v>
      </c>
      <c r="B456" s="172">
        <f t="shared" ref="B456:G456" si="1177">+B295/B134</f>
        <v>2.830828699277923</v>
      </c>
      <c r="C456" s="172">
        <f t="shared" si="1177"/>
        <v>2.7153256704980842</v>
      </c>
      <c r="D456" s="172">
        <f t="shared" si="1177"/>
        <v>3.233227606696913</v>
      </c>
      <c r="E456" s="172">
        <f t="shared" si="1177"/>
        <v>2.6072066163879475</v>
      </c>
      <c r="F456" s="172">
        <f t="shared" si="1177"/>
        <v>2.0270062519216969</v>
      </c>
      <c r="G456" s="195">
        <f t="shared" si="1177"/>
        <v>2.4721437661007477</v>
      </c>
      <c r="H456" s="196">
        <f t="shared" si="1175"/>
        <v>3.1724662576687122</v>
      </c>
      <c r="I456" s="134">
        <f>+H456/G456-1</f>
        <v>0.28328550352577841</v>
      </c>
      <c r="J456" s="2"/>
      <c r="K456" s="141" t="s">
        <v>11</v>
      </c>
      <c r="L456" s="172">
        <f t="shared" ref="L456:R456" si="1178">+L295/L134</f>
        <v>2.9016117708760794</v>
      </c>
      <c r="M456" s="172">
        <f t="shared" si="1178"/>
        <v>2.906889725655172</v>
      </c>
      <c r="N456" s="172">
        <f t="shared" si="1178"/>
        <v>3.2948347477841287</v>
      </c>
      <c r="O456" s="172">
        <f t="shared" si="1178"/>
        <v>3.0895286777418622</v>
      </c>
      <c r="P456" s="172">
        <f t="shared" si="1178"/>
        <v>2.6708650977792505</v>
      </c>
      <c r="Q456" s="195">
        <f t="shared" si="1178"/>
        <v>2.3305545904479659</v>
      </c>
      <c r="R456" s="196">
        <f t="shared" si="1178"/>
        <v>2.8771839490420263</v>
      </c>
      <c r="S456" s="159">
        <f t="shared" ref="S456:S457" si="1179">+R456/Q456-1</f>
        <v>0.23454904718150815</v>
      </c>
      <c r="T456" s="134">
        <f t="shared" ref="T456:T457" si="1180">+POWER(R456/M456,0.2)-1</f>
        <v>-2.0522245943138673E-3</v>
      </c>
    </row>
    <row r="457" spans="1:20">
      <c r="A457" s="141" t="s">
        <v>0</v>
      </c>
      <c r="B457" s="172">
        <f t="shared" ref="B457:G457" si="1181">+B296/B135</f>
        <v>2.7758767269156133</v>
      </c>
      <c r="C457" s="172">
        <f t="shared" si="1181"/>
        <v>3.4379956887786229</v>
      </c>
      <c r="D457" s="172">
        <f t="shared" si="1181"/>
        <v>3.6318252730109202</v>
      </c>
      <c r="E457" s="172">
        <f t="shared" si="1181"/>
        <v>2.9900836362353109</v>
      </c>
      <c r="F457" s="172">
        <f t="shared" si="1181"/>
        <v>2.4009900990099009</v>
      </c>
      <c r="G457" s="195">
        <f t="shared" si="1181"/>
        <v>2.7682289483245297</v>
      </c>
      <c r="H457" s="196">
        <f t="shared" si="1175"/>
        <v>3.0254524031921139</v>
      </c>
      <c r="I457" s="134">
        <f>+H457/G457-1</f>
        <v>9.291986308548239E-2</v>
      </c>
      <c r="J457" s="2"/>
      <c r="K457" s="141" t="s">
        <v>0</v>
      </c>
      <c r="L457" s="172">
        <f t="shared" ref="L457:R457" si="1182">+L296/L135</f>
        <v>2.897757962879798</v>
      </c>
      <c r="M457" s="172">
        <f t="shared" si="1182"/>
        <v>2.9536606406032404</v>
      </c>
      <c r="N457" s="172">
        <f t="shared" si="1182"/>
        <v>3.3071928209425878</v>
      </c>
      <c r="O457" s="172">
        <f t="shared" si="1182"/>
        <v>3.0469327420546923</v>
      </c>
      <c r="P457" s="172">
        <f t="shared" si="1182"/>
        <v>2.627403376091058</v>
      </c>
      <c r="Q457" s="195">
        <f t="shared" si="1182"/>
        <v>2.3613261474617131</v>
      </c>
      <c r="R457" s="196">
        <f t="shared" si="1182"/>
        <v>2.8970833856109501</v>
      </c>
      <c r="S457" s="159">
        <f t="shared" si="1179"/>
        <v>0.22688828424872387</v>
      </c>
      <c r="T457" s="134">
        <f t="shared" si="1180"/>
        <v>-3.8606871883573035E-3</v>
      </c>
    </row>
    <row r="458" spans="1:20">
      <c r="A458" s="141" t="s">
        <v>1</v>
      </c>
      <c r="B458" s="172">
        <f t="shared" ref="B458:H458" si="1183">+B297/B136</f>
        <v>3.1604034906617318</v>
      </c>
      <c r="C458" s="172">
        <f t="shared" si="1183"/>
        <v>3.3685373940808057</v>
      </c>
      <c r="D458" s="172">
        <f t="shared" si="1183"/>
        <v>3.1617452622300575</v>
      </c>
      <c r="E458" s="172">
        <f t="shared" si="1183"/>
        <v>2.8803569644700477</v>
      </c>
      <c r="F458" s="172">
        <f t="shared" si="1183"/>
        <v>2.1889075812666197</v>
      </c>
      <c r="G458" s="195">
        <f t="shared" si="1183"/>
        <v>2.6466954910438543</v>
      </c>
      <c r="H458" s="196">
        <f t="shared" si="1183"/>
        <v>2.9832055174350218</v>
      </c>
      <c r="I458" s="134">
        <f t="shared" ref="I458:I460" si="1184">+H458/G458-1</f>
        <v>0.12714346154662781</v>
      </c>
      <c r="J458" s="2"/>
      <c r="K458" s="141" t="s">
        <v>1</v>
      </c>
      <c r="L458" s="172">
        <f t="shared" ref="L458:R458" si="1185">+L297/L136</f>
        <v>2.9052813755709486</v>
      </c>
      <c r="M458" s="172">
        <f t="shared" si="1185"/>
        <v>2.9623428981327402</v>
      </c>
      <c r="N458" s="172">
        <f t="shared" si="1185"/>
        <v>3.2924369334464898</v>
      </c>
      <c r="O458" s="172">
        <f t="shared" si="1185"/>
        <v>3.0257489815410401</v>
      </c>
      <c r="P458" s="172">
        <f t="shared" si="1185"/>
        <v>2.5680992131645164</v>
      </c>
      <c r="Q458" s="195">
        <f t="shared" si="1185"/>
        <v>2.3989318350491051</v>
      </c>
      <c r="R458" s="196">
        <f t="shared" si="1185"/>
        <v>2.9269293191848531</v>
      </c>
      <c r="S458" s="159">
        <f t="shared" ref="S458:S460" si="1186">+R458/Q458-1</f>
        <v>0.22009690997532672</v>
      </c>
      <c r="T458" s="134">
        <f t="shared" ref="T458:T460" si="1187">+POWER(R458/M458,0.2)-1</f>
        <v>-2.4024325965664728E-3</v>
      </c>
    </row>
    <row r="459" spans="1:20">
      <c r="A459" s="141" t="s">
        <v>2</v>
      </c>
      <c r="B459" s="172">
        <f t="shared" ref="B459:H459" si="1188">+B298/B137</f>
        <v>2.9544631809365596</v>
      </c>
      <c r="C459" s="172">
        <f t="shared" si="1188"/>
        <v>3.6088828844042897</v>
      </c>
      <c r="D459" s="172">
        <f t="shared" si="1188"/>
        <v>3.3537824469920632</v>
      </c>
      <c r="E459" s="172">
        <f t="shared" si="1188"/>
        <v>2.9911378100279546</v>
      </c>
      <c r="F459" s="172">
        <f t="shared" si="1188"/>
        <v>1.8714139572121156</v>
      </c>
      <c r="G459" s="195">
        <f t="shared" si="1188"/>
        <v>3.8687266351275351</v>
      </c>
      <c r="H459" s="196">
        <f t="shared" si="1188"/>
        <v>3.4321860341107011</v>
      </c>
      <c r="I459" s="134">
        <f t="shared" si="1184"/>
        <v>-0.11283831663191246</v>
      </c>
      <c r="J459" s="2"/>
      <c r="K459" s="141" t="s">
        <v>2</v>
      </c>
      <c r="L459" s="172">
        <f t="shared" ref="L459:R459" si="1189">+L298/L137</f>
        <v>2.9190349688781945</v>
      </c>
      <c r="M459" s="172">
        <f t="shared" si="1189"/>
        <v>3.0053210050316927</v>
      </c>
      <c r="N459" s="172">
        <f t="shared" si="1189"/>
        <v>3.2744416328100434</v>
      </c>
      <c r="O459" s="172">
        <f t="shared" si="1189"/>
        <v>2.9992418168033024</v>
      </c>
      <c r="P459" s="172">
        <f t="shared" si="1189"/>
        <v>2.457517260130313</v>
      </c>
      <c r="Q459" s="195">
        <f t="shared" si="1189"/>
        <v>2.5594614139767593</v>
      </c>
      <c r="R459" s="196">
        <f t="shared" si="1189"/>
        <v>2.8919838914443754</v>
      </c>
      <c r="S459" s="159">
        <f t="shared" si="1186"/>
        <v>0.12991892577546604</v>
      </c>
      <c r="T459" s="134">
        <f t="shared" si="1187"/>
        <v>-7.6588507221213575E-3</v>
      </c>
    </row>
    <row r="460" spans="1:20">
      <c r="A460" s="141" t="s">
        <v>3</v>
      </c>
      <c r="B460" s="172">
        <f t="shared" ref="B460:H467" si="1190">+B299/B138</f>
        <v>2.7912005191935991</v>
      </c>
      <c r="C460" s="172">
        <f t="shared" si="1190"/>
        <v>3.0322484323678704</v>
      </c>
      <c r="D460" s="172">
        <f t="shared" si="1190"/>
        <v>3.5568513119533534</v>
      </c>
      <c r="E460" s="172">
        <f t="shared" si="1190"/>
        <v>2.9961105594174113</v>
      </c>
      <c r="F460" s="172">
        <f t="shared" si="1190"/>
        <v>1.8318833764401599</v>
      </c>
      <c r="G460" s="195">
        <f t="shared" si="1190"/>
        <v>3.2921931341795907</v>
      </c>
      <c r="H460" s="196">
        <f t="shared" si="1190"/>
        <v>4.9185686228065464</v>
      </c>
      <c r="I460" s="134">
        <f t="shared" si="1184"/>
        <v>0.49400974436824652</v>
      </c>
      <c r="J460" s="2"/>
      <c r="K460" s="141" t="s">
        <v>3</v>
      </c>
      <c r="L460" s="172">
        <f t="shared" ref="L460:R460" si="1191">+L299/L138</f>
        <v>2.9037425071931304</v>
      </c>
      <c r="M460" s="172">
        <f t="shared" si="1191"/>
        <v>3.0260058614556216</v>
      </c>
      <c r="N460" s="172">
        <f t="shared" si="1191"/>
        <v>3.3215059503249913</v>
      </c>
      <c r="O460" s="172">
        <f t="shared" si="1191"/>
        <v>2.9619816579849974</v>
      </c>
      <c r="P460" s="172">
        <f t="shared" si="1191"/>
        <v>2.3654292181624661</v>
      </c>
      <c r="Q460" s="195">
        <f t="shared" si="1191"/>
        <v>2.6938956981494835</v>
      </c>
      <c r="R460" s="196">
        <f t="shared" si="1191"/>
        <v>2.9917460625246357</v>
      </c>
      <c r="S460" s="159">
        <f t="shared" si="1186"/>
        <v>0.11056492075018132</v>
      </c>
      <c r="T460" s="134">
        <f t="shared" si="1187"/>
        <v>-2.2746825867926423E-3</v>
      </c>
    </row>
    <row r="461" spans="1:20">
      <c r="A461" s="141" t="s">
        <v>4</v>
      </c>
      <c r="B461" s="172">
        <f t="shared" ref="B461:F461" si="1192">+B300/B139</f>
        <v>2.9476925807704659</v>
      </c>
      <c r="C461" s="172">
        <f t="shared" si="1192"/>
        <v>3.1191596992903814</v>
      </c>
      <c r="D461" s="172">
        <f t="shared" si="1192"/>
        <v>3.0497244048317107</v>
      </c>
      <c r="E461" s="172">
        <f t="shared" si="1192"/>
        <v>3.282984323149102</v>
      </c>
      <c r="F461" s="172">
        <f t="shared" si="1192"/>
        <v>2.644823190595345</v>
      </c>
      <c r="G461" s="195">
        <f t="shared" si="1190"/>
        <v>3.2424161392875184</v>
      </c>
      <c r="H461" s="196"/>
      <c r="I461" s="134"/>
      <c r="J461" s="2"/>
      <c r="K461" s="141" t="s">
        <v>4</v>
      </c>
      <c r="L461" s="172">
        <f t="shared" ref="L461:Q461" si="1193">+L300/L139</f>
        <v>2.8856723278321197</v>
      </c>
      <c r="M461" s="172">
        <f t="shared" si="1193"/>
        <v>3.040512900381557</v>
      </c>
      <c r="N461" s="172">
        <f t="shared" si="1193"/>
        <v>3.3106765562521594</v>
      </c>
      <c r="O461" s="172">
        <f t="shared" si="1193"/>
        <v>2.9843818484247091</v>
      </c>
      <c r="P461" s="172">
        <f t="shared" si="1193"/>
        <v>2.3191912268677179</v>
      </c>
      <c r="Q461" s="195">
        <f t="shared" si="1193"/>
        <v>2.7443144859411626</v>
      </c>
      <c r="R461" s="196"/>
      <c r="S461" s="159"/>
      <c r="T461" s="134"/>
    </row>
    <row r="462" spans="1:20">
      <c r="A462" s="141" t="s">
        <v>5</v>
      </c>
      <c r="B462" s="172">
        <f t="shared" ref="B462:F462" si="1194">+B301/B140</f>
        <v>2.8893867908108479</v>
      </c>
      <c r="C462" s="172">
        <f t="shared" si="1194"/>
        <v>3.1975928806384983</v>
      </c>
      <c r="D462" s="172">
        <f t="shared" si="1194"/>
        <v>3.4763042391243957</v>
      </c>
      <c r="E462" s="172">
        <f t="shared" si="1194"/>
        <v>2.7412059092440209</v>
      </c>
      <c r="F462" s="172">
        <f t="shared" si="1194"/>
        <v>2.2367211440245152</v>
      </c>
      <c r="G462" s="195">
        <f t="shared" si="1190"/>
        <v>2.4314949705168227</v>
      </c>
      <c r="H462" s="196"/>
      <c r="I462" s="134"/>
      <c r="J462" s="2"/>
      <c r="K462" s="141" t="s">
        <v>5</v>
      </c>
      <c r="L462" s="172">
        <f t="shared" ref="L462:Q463" si="1195">+L301/L140</f>
        <v>2.893499026325804</v>
      </c>
      <c r="M462" s="172">
        <f t="shared" si="1195"/>
        <v>3.0753080976029694</v>
      </c>
      <c r="N462" s="172">
        <f t="shared" si="1195"/>
        <v>3.3430769758143684</v>
      </c>
      <c r="O462" s="172">
        <f t="shared" si="1195"/>
        <v>2.9097891352210956</v>
      </c>
      <c r="P462" s="172">
        <f t="shared" si="1195"/>
        <v>2.2714783895170667</v>
      </c>
      <c r="Q462" s="195">
        <f t="shared" si="1195"/>
        <v>2.7620613954581166</v>
      </c>
      <c r="R462" s="195"/>
      <c r="S462" s="159"/>
      <c r="T462" s="134"/>
    </row>
    <row r="463" spans="1:20">
      <c r="A463" s="141" t="s">
        <v>6</v>
      </c>
      <c r="B463" s="172">
        <f t="shared" ref="B463:F463" si="1196">+B302/B141</f>
        <v>2.9692543666193614</v>
      </c>
      <c r="C463" s="172">
        <f t="shared" si="1196"/>
        <v>3.6257950381197088</v>
      </c>
      <c r="D463" s="172">
        <f t="shared" si="1196"/>
        <v>3.3444658531363731</v>
      </c>
      <c r="E463" s="172">
        <f t="shared" si="1196"/>
        <v>3.120990734141126</v>
      </c>
      <c r="F463" s="172">
        <f t="shared" si="1196"/>
        <v>2.3843796764768759</v>
      </c>
      <c r="G463" s="195">
        <f t="shared" si="1190"/>
        <v>2.9890718344747191</v>
      </c>
      <c r="H463" s="196"/>
      <c r="I463" s="134"/>
      <c r="J463" s="2"/>
      <c r="K463" s="141" t="s">
        <v>6</v>
      </c>
      <c r="L463" s="172">
        <f t="shared" ref="L463:P463" si="1197">+L302/L141</f>
        <v>2.8880734594976669</v>
      </c>
      <c r="M463" s="172">
        <f t="shared" si="1197"/>
        <v>3.1233493438467335</v>
      </c>
      <c r="N463" s="172">
        <f t="shared" si="1197"/>
        <v>3.3222363318117858</v>
      </c>
      <c r="O463" s="172">
        <f t="shared" si="1197"/>
        <v>2.895243369374116</v>
      </c>
      <c r="P463" s="172">
        <f t="shared" si="1197"/>
        <v>2.2400093197259472</v>
      </c>
      <c r="Q463" s="195">
        <f t="shared" si="1195"/>
        <v>2.8211659801453548</v>
      </c>
      <c r="R463" s="195"/>
      <c r="S463" s="159"/>
      <c r="T463" s="134"/>
    </row>
    <row r="464" spans="1:20">
      <c r="A464" s="141" t="s">
        <v>7</v>
      </c>
      <c r="B464" s="172">
        <f t="shared" ref="B464:F464" si="1198">+B303/B142</f>
        <v>2.858812497965372</v>
      </c>
      <c r="C464" s="172">
        <f t="shared" si="1198"/>
        <v>3.4265659895777945</v>
      </c>
      <c r="D464" s="172">
        <f t="shared" si="1198"/>
        <v>2.9448928387896376</v>
      </c>
      <c r="E464" s="172">
        <f t="shared" si="1198"/>
        <v>2.2691412966521693</v>
      </c>
      <c r="F464" s="172">
        <f t="shared" si="1198"/>
        <v>2.6426048961513136</v>
      </c>
      <c r="G464" s="195">
        <f t="shared" si="1190"/>
        <v>2.6836771128017802</v>
      </c>
      <c r="H464" s="196"/>
      <c r="I464" s="134"/>
      <c r="J464" s="2"/>
      <c r="K464" s="141" t="s">
        <v>7</v>
      </c>
      <c r="L464" s="172">
        <f t="shared" ref="L464:Q464" si="1199">+L303/L142</f>
        <v>2.8633721699307473</v>
      </c>
      <c r="M464" s="172">
        <f t="shared" si="1199"/>
        <v>3.1750742709145139</v>
      </c>
      <c r="N464" s="172">
        <f t="shared" si="1199"/>
        <v>3.2748272015096251</v>
      </c>
      <c r="O464" s="172">
        <f t="shared" si="1199"/>
        <v>2.8254763471289692</v>
      </c>
      <c r="P464" s="172">
        <f t="shared" si="1199"/>
        <v>2.2674153047469447</v>
      </c>
      <c r="Q464" s="195">
        <f t="shared" si="1199"/>
        <v>2.8235448529994449</v>
      </c>
      <c r="R464" s="196"/>
      <c r="S464" s="159"/>
      <c r="T464" s="134"/>
    </row>
    <row r="465" spans="1:20">
      <c r="A465" s="141" t="s">
        <v>8</v>
      </c>
      <c r="B465" s="172">
        <f t="shared" ref="B465:F465" si="1200">+B304/B143</f>
        <v>3.3068598000082301</v>
      </c>
      <c r="C465" s="172">
        <f t="shared" si="1200"/>
        <v>3.432883880056349</v>
      </c>
      <c r="D465" s="172">
        <f t="shared" si="1200"/>
        <v>2.9429308669280516</v>
      </c>
      <c r="E465" s="172">
        <f t="shared" si="1200"/>
        <v>2.7843472848918625</v>
      </c>
      <c r="F465" s="172">
        <f t="shared" si="1200"/>
        <v>2.9610572687224668</v>
      </c>
      <c r="G465" s="195">
        <f t="shared" si="1190"/>
        <v>3.1417558591733488</v>
      </c>
      <c r="H465" s="196"/>
      <c r="I465" s="134"/>
      <c r="J465" s="2"/>
      <c r="K465" s="141" t="s">
        <v>8</v>
      </c>
      <c r="L465" s="172">
        <f t="shared" ref="L465:Q466" si="1201">+L304/L143</f>
        <v>2.9045796775191932</v>
      </c>
      <c r="M465" s="172">
        <f t="shared" si="1201"/>
        <v>3.1844428453586531</v>
      </c>
      <c r="N465" s="172">
        <f t="shared" si="1201"/>
        <v>3.2329625425652666</v>
      </c>
      <c r="O465" s="172">
        <f t="shared" si="1201"/>
        <v>2.8132880957469539</v>
      </c>
      <c r="P465" s="172">
        <f t="shared" si="1201"/>
        <v>2.2815749022109406</v>
      </c>
      <c r="Q465" s="195">
        <f t="shared" si="1201"/>
        <v>2.8367573982051471</v>
      </c>
      <c r="R465" s="196"/>
      <c r="S465" s="159"/>
      <c r="T465" s="134"/>
    </row>
    <row r="466" spans="1:20">
      <c r="A466" s="141" t="s">
        <v>9</v>
      </c>
      <c r="B466" s="172">
        <f t="shared" ref="B466:F466" si="1202">+B305/B144</f>
        <v>2.9940139136062127</v>
      </c>
      <c r="C466" s="172">
        <f t="shared" si="1202"/>
        <v>3.3344814389590507</v>
      </c>
      <c r="D466" s="172">
        <f t="shared" si="1202"/>
        <v>3.1109287472794089</v>
      </c>
      <c r="E466" s="172">
        <f t="shared" si="1202"/>
        <v>2.4677681214783687</v>
      </c>
      <c r="F466" s="172">
        <f t="shared" si="1202"/>
        <v>2.5383251966790015</v>
      </c>
      <c r="G466" s="195">
        <f t="shared" si="1190"/>
        <v>2.3936698927543811</v>
      </c>
      <c r="H466" s="196"/>
      <c r="I466" s="134"/>
      <c r="J466" s="2"/>
      <c r="K466" s="141" t="s">
        <v>9</v>
      </c>
      <c r="L466" s="172">
        <f t="shared" ref="L466:P466" si="1203">+L305/L144</f>
        <v>2.9157217619954579</v>
      </c>
      <c r="M466" s="172">
        <f t="shared" si="1203"/>
        <v>3.213532411513941</v>
      </c>
      <c r="N466" s="172">
        <f t="shared" si="1203"/>
        <v>3.2146855588192809</v>
      </c>
      <c r="O466" s="172">
        <f t="shared" si="1203"/>
        <v>2.7624660450191416</v>
      </c>
      <c r="P466" s="172">
        <f t="shared" si="1203"/>
        <v>2.286899528556392</v>
      </c>
      <c r="Q466" s="195">
        <f t="shared" si="1201"/>
        <v>2.8188746617433216</v>
      </c>
      <c r="R466" s="196"/>
      <c r="S466" s="159"/>
      <c r="T466" s="134"/>
    </row>
    <row r="467" spans="1:20" ht="28">
      <c r="A467" s="142" t="s">
        <v>13</v>
      </c>
      <c r="B467" s="197">
        <f t="shared" ref="B467:F467" si="1204">+B306/B145</f>
        <v>2.9157217619954587</v>
      </c>
      <c r="C467" s="197">
        <f t="shared" si="1204"/>
        <v>3.213532411513941</v>
      </c>
      <c r="D467" s="197">
        <f t="shared" si="1204"/>
        <v>3.2146855588192809</v>
      </c>
      <c r="E467" s="197">
        <f t="shared" si="1204"/>
        <v>2.7624660450191416</v>
      </c>
      <c r="F467" s="197">
        <f t="shared" si="1204"/>
        <v>2.286899528556392</v>
      </c>
      <c r="G467" s="198">
        <f t="shared" si="1190"/>
        <v>2.8188746617433216</v>
      </c>
      <c r="H467" s="199"/>
      <c r="I467" s="148"/>
      <c r="J467" s="3"/>
      <c r="K467" s="142" t="s">
        <v>14</v>
      </c>
      <c r="L467" s="197">
        <f t="shared" ref="L467:R467" si="1205">+L306/L145</f>
        <v>2.8980664140010464</v>
      </c>
      <c r="M467" s="197">
        <f t="shared" si="1205"/>
        <v>3.0431763379360488</v>
      </c>
      <c r="N467" s="197">
        <f t="shared" si="1205"/>
        <v>3.286473611396262</v>
      </c>
      <c r="O467" s="197">
        <f t="shared" si="1205"/>
        <v>2.9511116555007124</v>
      </c>
      <c r="P467" s="197">
        <f t="shared" si="1205"/>
        <v>2.4137910032774719</v>
      </c>
      <c r="Q467" s="198">
        <f t="shared" si="1205"/>
        <v>2.6130182815712519</v>
      </c>
      <c r="R467" s="199">
        <f t="shared" si="1205"/>
        <v>2.9011487976618815</v>
      </c>
      <c r="S467" s="161">
        <f>+R467/Q467-1</f>
        <v>0.11026731734818629</v>
      </c>
      <c r="T467" s="170">
        <f>+POWER(R467/M467,0.2)-1</f>
        <v>-9.5134623994810319E-3</v>
      </c>
    </row>
    <row r="468" spans="1:20" ht="28">
      <c r="A468" s="143" t="s">
        <v>15</v>
      </c>
      <c r="B468" s="149">
        <f>+B467/B$485</f>
        <v>0.84146908457248826</v>
      </c>
      <c r="C468" s="149">
        <f t="shared" ref="C468" si="1206">+C467/C$485</f>
        <v>0.85192929753741675</v>
      </c>
      <c r="D468" s="149">
        <f t="shared" ref="D468" si="1207">+D467/D$485</f>
        <v>0.8450017035287043</v>
      </c>
      <c r="E468" s="149">
        <f t="shared" ref="E468" si="1208">+E467/E$485</f>
        <v>0.81237191807591669</v>
      </c>
      <c r="F468" s="149">
        <f t="shared" ref="F468:G468" si="1209">+F467/F$485</f>
        <v>0.83171434782729992</v>
      </c>
      <c r="G468" s="150">
        <f t="shared" si="1209"/>
        <v>0.92157576808931807</v>
      </c>
      <c r="H468" s="151"/>
      <c r="I468" s="152"/>
      <c r="J468" s="3"/>
      <c r="K468" s="143" t="s">
        <v>15</v>
      </c>
      <c r="L468" s="149">
        <f t="shared" ref="L468" si="1210">+L467/L$485</f>
        <v>0.85006823716055957</v>
      </c>
      <c r="M468" s="149">
        <f t="shared" ref="M468" si="1211">+M467/M$485</f>
        <v>0.84162476690794186</v>
      </c>
      <c r="N468" s="149">
        <f t="shared" ref="N468" si="1212">+N467/N$485</f>
        <v>0.85161353934255302</v>
      </c>
      <c r="O468" s="149">
        <f t="shared" ref="O468" si="1213">+O467/O$485</f>
        <v>0.82205765552063415</v>
      </c>
      <c r="P468" s="149">
        <f t="shared" ref="P468" si="1214">+P467/P$485</f>
        <v>0.80407540162032509</v>
      </c>
      <c r="Q468" s="220">
        <f t="shared" ref="Q468:R468" si="1215">+Q467/Q$485</f>
        <v>0.90180013519387847</v>
      </c>
      <c r="R468" s="151">
        <f t="shared" si="1215"/>
        <v>0.93343646023849947</v>
      </c>
      <c r="S468" s="160"/>
      <c r="T468" s="152"/>
    </row>
    <row r="469" spans="1:20" ht="29" thickBot="1">
      <c r="A469" s="144" t="s">
        <v>12</v>
      </c>
      <c r="B469" s="153"/>
      <c r="C469" s="154">
        <f>+C467/B467-1</f>
        <v>0.10213959829783859</v>
      </c>
      <c r="D469" s="154">
        <f t="shared" ref="D469" si="1216">+D467/C467-1</f>
        <v>3.5884103773420328E-4</v>
      </c>
      <c r="E469" s="154">
        <f t="shared" ref="E469" si="1217">+E467/D467-1</f>
        <v>-0.14067301623311323</v>
      </c>
      <c r="F469" s="154">
        <f t="shared" ref="F469:G469" si="1218">+F467/E467-1</f>
        <v>-0.17215289118945687</v>
      </c>
      <c r="G469" s="155">
        <f t="shared" si="1218"/>
        <v>0.23261849790259026</v>
      </c>
      <c r="H469" s="156"/>
      <c r="I469" s="157"/>
      <c r="J469" s="2"/>
      <c r="K469" s="144" t="s">
        <v>12</v>
      </c>
      <c r="L469" s="153"/>
      <c r="M469" s="154">
        <f>+M467/L467-1</f>
        <v>5.0071290027706716E-2</v>
      </c>
      <c r="N469" s="154">
        <f t="shared" ref="N469" si="1219">+N467/M467-1</f>
        <v>7.994846385576948E-2</v>
      </c>
      <c r="O469" s="154">
        <f t="shared" ref="O469" si="1220">+O467/N467-1</f>
        <v>-0.10204310015837026</v>
      </c>
      <c r="P469" s="154">
        <f t="shared" ref="P469" si="1221">+P467/O467-1</f>
        <v>-0.18207398260303165</v>
      </c>
      <c r="Q469" s="155">
        <f t="shared" ref="Q469" si="1222">+Q467/P467-1</f>
        <v>8.2537087106243634E-2</v>
      </c>
      <c r="R469" s="169">
        <f t="shared" ref="R469" si="1223">+R467/Q467-1</f>
        <v>0.11026731734818629</v>
      </c>
      <c r="S469" s="156"/>
      <c r="T469" s="157"/>
    </row>
    <row r="470" spans="1:20" ht="15" thickBo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</row>
    <row r="471" spans="1:20" ht="15" thickBot="1">
      <c r="A471" s="291" t="s">
        <v>98</v>
      </c>
      <c r="B471" s="292"/>
      <c r="C471" s="292"/>
      <c r="D471" s="292"/>
      <c r="E471" s="292"/>
      <c r="F471" s="292"/>
      <c r="G471" s="292"/>
      <c r="H471" s="292"/>
      <c r="I471" s="293"/>
      <c r="J471" s="2"/>
      <c r="K471" s="291" t="s">
        <v>99</v>
      </c>
      <c r="L471" s="292"/>
      <c r="M471" s="292"/>
      <c r="N471" s="292"/>
      <c r="O471" s="292"/>
      <c r="P471" s="292"/>
      <c r="Q471" s="292"/>
      <c r="R471" s="292"/>
      <c r="S471" s="292"/>
      <c r="T471" s="293"/>
    </row>
    <row r="472" spans="1:20" ht="42">
      <c r="A472" s="136"/>
      <c r="B472" s="137">
        <v>2016</v>
      </c>
      <c r="C472" s="137">
        <f>+B472+1</f>
        <v>2017</v>
      </c>
      <c r="D472" s="137">
        <f t="shared" ref="D472" si="1224">+C472+1</f>
        <v>2018</v>
      </c>
      <c r="E472" s="137">
        <f t="shared" ref="E472" si="1225">+D472+1</f>
        <v>2019</v>
      </c>
      <c r="F472" s="137">
        <f t="shared" ref="F472" si="1226">+E472+1</f>
        <v>2020</v>
      </c>
      <c r="G472" s="138">
        <f t="shared" ref="G472" si="1227">+F472+1</f>
        <v>2021</v>
      </c>
      <c r="H472" s="139">
        <v>2022</v>
      </c>
      <c r="I472" s="140" t="s">
        <v>16</v>
      </c>
      <c r="J472" s="2"/>
      <c r="K472" s="136"/>
      <c r="L472" s="137">
        <v>2016</v>
      </c>
      <c r="M472" s="137">
        <f>+L472+1</f>
        <v>2017</v>
      </c>
      <c r="N472" s="137">
        <f t="shared" ref="N472" si="1228">+M472+1</f>
        <v>2018</v>
      </c>
      <c r="O472" s="137">
        <f t="shared" ref="O472" si="1229">+N472+1</f>
        <v>2019</v>
      </c>
      <c r="P472" s="137">
        <f t="shared" ref="P472" si="1230">+O472+1</f>
        <v>2020</v>
      </c>
      <c r="Q472" s="138">
        <f t="shared" ref="Q472" si="1231">+P472+1</f>
        <v>2021</v>
      </c>
      <c r="R472" s="139">
        <v>2022</v>
      </c>
      <c r="S472" s="158" t="s">
        <v>16</v>
      </c>
      <c r="T472" s="140" t="s">
        <v>21</v>
      </c>
    </row>
    <row r="473" spans="1:20">
      <c r="A473" s="141" t="s">
        <v>10</v>
      </c>
      <c r="B473" s="172">
        <f>+B312/B151</f>
        <v>3.0569093015356459</v>
      </c>
      <c r="C473" s="172">
        <f t="shared" ref="C473:H475" si="1232">+C312/C151</f>
        <v>3.2503121134211623</v>
      </c>
      <c r="D473" s="172">
        <f t="shared" si="1232"/>
        <v>3.8530159565141151</v>
      </c>
      <c r="E473" s="172">
        <f t="shared" si="1232"/>
        <v>3.3188884100154095</v>
      </c>
      <c r="F473" s="172">
        <f t="shared" si="1232"/>
        <v>2.7543138619263829</v>
      </c>
      <c r="G473" s="195">
        <f t="shared" si="1232"/>
        <v>2.8243302477889798</v>
      </c>
      <c r="H473" s="196">
        <f t="shared" si="1232"/>
        <v>2.9100175659961898</v>
      </c>
      <c r="I473" s="134">
        <f>+H473/G473-1</f>
        <v>3.033898683565428E-2</v>
      </c>
      <c r="J473" s="2"/>
      <c r="K473" s="141" t="s">
        <v>10</v>
      </c>
      <c r="L473" s="172">
        <f>+L312/L151</f>
        <v>3.349832654635895</v>
      </c>
      <c r="M473" s="172">
        <f t="shared" ref="M473:R473" si="1233">+M312/M151</f>
        <v>3.4788410469416493</v>
      </c>
      <c r="N473" s="172">
        <f t="shared" si="1233"/>
        <v>3.8254850457777003</v>
      </c>
      <c r="O473" s="172">
        <f t="shared" si="1233"/>
        <v>3.7592523812133285</v>
      </c>
      <c r="P473" s="172">
        <f t="shared" si="1233"/>
        <v>3.3470233969728773</v>
      </c>
      <c r="Q473" s="195">
        <f t="shared" si="1233"/>
        <v>2.754855147085522</v>
      </c>
      <c r="R473" s="196">
        <f t="shared" si="1233"/>
        <v>3.0668512922974895</v>
      </c>
      <c r="S473" s="159">
        <f>+R473/Q473-1</f>
        <v>0.1132531942893773</v>
      </c>
      <c r="T473" s="134">
        <f>+POWER(R473/M473,0.2)-1</f>
        <v>-2.4894454110906628E-2</v>
      </c>
    </row>
    <row r="474" spans="1:20">
      <c r="A474" s="141" t="s">
        <v>11</v>
      </c>
      <c r="B474" s="172">
        <f t="shared" ref="B474:G474" si="1234">+B313/B152</f>
        <v>3.2250881003350749</v>
      </c>
      <c r="C474" s="172">
        <f t="shared" si="1234"/>
        <v>3.6124982402093528</v>
      </c>
      <c r="D474" s="172">
        <f t="shared" si="1234"/>
        <v>3.8384550847520544</v>
      </c>
      <c r="E474" s="172">
        <f t="shared" si="1234"/>
        <v>3.4574206728904295</v>
      </c>
      <c r="F474" s="172">
        <f t="shared" si="1234"/>
        <v>2.8110514556307731</v>
      </c>
      <c r="G474" s="195">
        <f t="shared" si="1234"/>
        <v>2.9187492442258858</v>
      </c>
      <c r="H474" s="196">
        <f t="shared" si="1232"/>
        <v>3.1860995361270543</v>
      </c>
      <c r="I474" s="134">
        <f>+H474/G474-1</f>
        <v>9.1597554133868497E-2</v>
      </c>
      <c r="J474" s="2"/>
      <c r="K474" s="141" t="s">
        <v>11</v>
      </c>
      <c r="L474" s="172">
        <f t="shared" ref="L474:R474" si="1235">+L313/L152</f>
        <v>3.3414272313098046</v>
      </c>
      <c r="M474" s="172">
        <f t="shared" si="1235"/>
        <v>3.5063194909069586</v>
      </c>
      <c r="N474" s="172">
        <f t="shared" si="1235"/>
        <v>3.8396819235109163</v>
      </c>
      <c r="O474" s="172">
        <f t="shared" si="1235"/>
        <v>3.7304434877259922</v>
      </c>
      <c r="P474" s="172">
        <f t="shared" si="1235"/>
        <v>3.2949747434914509</v>
      </c>
      <c r="Q474" s="195">
        <f t="shared" si="1235"/>
        <v>2.7634525966345689</v>
      </c>
      <c r="R474" s="196">
        <f t="shared" si="1235"/>
        <v>3.0866260337724283</v>
      </c>
      <c r="S474" s="159">
        <f t="shared" ref="S474:S475" si="1236">+R474/Q474-1</f>
        <v>0.11694553311007816</v>
      </c>
      <c r="T474" s="134">
        <f t="shared" ref="T474:T475" si="1237">+POWER(R474/M474,0.2)-1</f>
        <v>-2.5175342549469515E-2</v>
      </c>
    </row>
    <row r="475" spans="1:20">
      <c r="A475" s="141" t="s">
        <v>0</v>
      </c>
      <c r="B475" s="172">
        <f t="shared" ref="B475:G475" si="1238">+B314/B153</f>
        <v>3.3418130564100341</v>
      </c>
      <c r="C475" s="172">
        <f t="shared" si="1238"/>
        <v>3.8710098610990213</v>
      </c>
      <c r="D475" s="172">
        <f t="shared" si="1238"/>
        <v>3.9976500242874589</v>
      </c>
      <c r="E475" s="172">
        <f t="shared" si="1238"/>
        <v>3.5008802654905256</v>
      </c>
      <c r="F475" s="172">
        <f t="shared" si="1238"/>
        <v>3.1034724863236112</v>
      </c>
      <c r="G475" s="195">
        <f t="shared" si="1238"/>
        <v>2.9276743361636761</v>
      </c>
      <c r="H475" s="196">
        <f t="shared" si="1232"/>
        <v>3.1202328615133212</v>
      </c>
      <c r="I475" s="134">
        <f>+H475/G475-1</f>
        <v>6.5771839091217865E-2</v>
      </c>
      <c r="J475" s="2"/>
      <c r="K475" s="141" t="s">
        <v>0</v>
      </c>
      <c r="L475" s="172">
        <f t="shared" ref="L475:R475" si="1239">+L314/L153</f>
        <v>3.3579147895088206</v>
      </c>
      <c r="M475" s="172">
        <f t="shared" si="1239"/>
        <v>3.5490770058991079</v>
      </c>
      <c r="N475" s="172">
        <f t="shared" si="1239"/>
        <v>3.8495600261040628</v>
      </c>
      <c r="O475" s="172">
        <f t="shared" si="1239"/>
        <v>3.6914079869698391</v>
      </c>
      <c r="P475" s="172">
        <f t="shared" si="1239"/>
        <v>3.2646843817390989</v>
      </c>
      <c r="Q475" s="195">
        <f t="shared" si="1239"/>
        <v>2.7562705419464359</v>
      </c>
      <c r="R475" s="196">
        <f t="shared" si="1239"/>
        <v>3.1037950290491501</v>
      </c>
      <c r="S475" s="159">
        <f t="shared" si="1236"/>
        <v>0.12608504202105553</v>
      </c>
      <c r="T475" s="134">
        <f t="shared" si="1237"/>
        <v>-2.645613987938511E-2</v>
      </c>
    </row>
    <row r="476" spans="1:20">
      <c r="A476" s="141" t="s">
        <v>1</v>
      </c>
      <c r="B476" s="172">
        <f t="shared" ref="B476:H476" si="1240">+B315/B154</f>
        <v>3.5894914710447834</v>
      </c>
      <c r="C476" s="172">
        <f t="shared" si="1240"/>
        <v>3.792632301506881</v>
      </c>
      <c r="D476" s="172">
        <f t="shared" si="1240"/>
        <v>3.8669309874860613</v>
      </c>
      <c r="E476" s="172">
        <f t="shared" si="1240"/>
        <v>3.5235979203160945</v>
      </c>
      <c r="F476" s="172">
        <f t="shared" si="1240"/>
        <v>2.8748514908174805</v>
      </c>
      <c r="G476" s="195">
        <f t="shared" si="1240"/>
        <v>3.0414281681929021</v>
      </c>
      <c r="H476" s="196">
        <f t="shared" si="1240"/>
        <v>2.9695736487040123</v>
      </c>
      <c r="I476" s="134">
        <f t="shared" ref="I476:I478" si="1241">+H476/G476-1</f>
        <v>-2.3625256134713446E-2</v>
      </c>
      <c r="J476" s="2"/>
      <c r="K476" s="141" t="s">
        <v>1</v>
      </c>
      <c r="L476" s="172">
        <f t="shared" ref="L476:R476" si="1242">+L315/L154</f>
        <v>3.3962471088372461</v>
      </c>
      <c r="M476" s="172">
        <f t="shared" si="1242"/>
        <v>3.5633743732326999</v>
      </c>
      <c r="N476" s="172">
        <f t="shared" si="1242"/>
        <v>3.8554145273528104</v>
      </c>
      <c r="O476" s="172">
        <f t="shared" si="1242"/>
        <v>3.664141906803879</v>
      </c>
      <c r="P476" s="172">
        <f t="shared" si="1242"/>
        <v>3.2070325487853335</v>
      </c>
      <c r="Q476" s="195">
        <f t="shared" si="1242"/>
        <v>2.7699915560300137</v>
      </c>
      <c r="R476" s="196">
        <f t="shared" si="1242"/>
        <v>3.097682900566789</v>
      </c>
      <c r="S476" s="159">
        <f t="shared" ref="S476:S478" si="1243">+R476/Q476-1</f>
        <v>0.11830048500451995</v>
      </c>
      <c r="T476" s="134">
        <f t="shared" ref="T476:T478" si="1244">+POWER(R476/M476,0.2)-1</f>
        <v>-2.7622051895377586E-2</v>
      </c>
    </row>
    <row r="477" spans="1:20">
      <c r="A477" s="141" t="s">
        <v>2</v>
      </c>
      <c r="B477" s="172">
        <f t="shared" ref="B477:H477" si="1245">+B316/B155</f>
        <v>3.5796584646445302</v>
      </c>
      <c r="C477" s="172">
        <f t="shared" si="1245"/>
        <v>3.9548708688851875</v>
      </c>
      <c r="D477" s="172">
        <f t="shared" si="1245"/>
        <v>4.0441763561055941</v>
      </c>
      <c r="E477" s="172">
        <f t="shared" si="1245"/>
        <v>3.6497138537954865</v>
      </c>
      <c r="F477" s="172">
        <f t="shared" si="1245"/>
        <v>2.5480760483944325</v>
      </c>
      <c r="G477" s="195">
        <f t="shared" si="1245"/>
        <v>2.9982562179596441</v>
      </c>
      <c r="H477" s="196">
        <f t="shared" si="1245"/>
        <v>3.5795720755895677</v>
      </c>
      <c r="I477" s="134">
        <f t="shared" si="1241"/>
        <v>0.19388465006687028</v>
      </c>
      <c r="J477" s="2"/>
      <c r="K477" s="141" t="s">
        <v>2</v>
      </c>
      <c r="L477" s="172">
        <f t="shared" ref="L477:R477" si="1246">+L316/L155</f>
        <v>3.4222322713294311</v>
      </c>
      <c r="M477" s="172">
        <f t="shared" si="1246"/>
        <v>3.5919790726173324</v>
      </c>
      <c r="N477" s="172">
        <f t="shared" si="1246"/>
        <v>3.8630222536794547</v>
      </c>
      <c r="O477" s="172">
        <f t="shared" si="1246"/>
        <v>3.633267162534997</v>
      </c>
      <c r="P477" s="172">
        <f t="shared" si="1246"/>
        <v>3.106391360010504</v>
      </c>
      <c r="Q477" s="195">
        <f t="shared" si="1246"/>
        <v>2.8075599150902275</v>
      </c>
      <c r="R477" s="196">
        <f t="shared" si="1246"/>
        <v>3.1423403160278225</v>
      </c>
      <c r="S477" s="159">
        <f t="shared" si="1243"/>
        <v>0.11924247783215547</v>
      </c>
      <c r="T477" s="134">
        <f t="shared" si="1244"/>
        <v>-2.6392560088375538E-2</v>
      </c>
    </row>
    <row r="478" spans="1:20">
      <c r="A478" s="141" t="s">
        <v>3</v>
      </c>
      <c r="B478" s="172">
        <f t="shared" ref="B478:H484" si="1247">+B317/B156</f>
        <v>3.523461302543065</v>
      </c>
      <c r="C478" s="172">
        <f t="shared" si="1247"/>
        <v>3.6259470289900442</v>
      </c>
      <c r="D478" s="172">
        <f t="shared" si="1247"/>
        <v>3.9428594935927759</v>
      </c>
      <c r="E478" s="172">
        <f t="shared" si="1247"/>
        <v>3.6968343102293999</v>
      </c>
      <c r="F478" s="172">
        <f t="shared" si="1247"/>
        <v>2.5830047158790181</v>
      </c>
      <c r="G478" s="195">
        <f t="shared" si="1247"/>
        <v>3.2357016907849858</v>
      </c>
      <c r="H478" s="196">
        <f t="shared" si="1247"/>
        <v>3.3540680560978071</v>
      </c>
      <c r="I478" s="134">
        <f t="shared" si="1241"/>
        <v>3.6581359044908002E-2</v>
      </c>
      <c r="J478" s="2"/>
      <c r="K478" s="141" t="s">
        <v>3</v>
      </c>
      <c r="L478" s="172">
        <f t="shared" ref="L478:R478" si="1248">+L317/L156</f>
        <v>3.4269102670434433</v>
      </c>
      <c r="M478" s="172">
        <f t="shared" si="1248"/>
        <v>3.6001133656089803</v>
      </c>
      <c r="N478" s="172">
        <f t="shared" si="1248"/>
        <v>3.8911955171411194</v>
      </c>
      <c r="O478" s="172">
        <f t="shared" si="1248"/>
        <v>3.6158675799086764</v>
      </c>
      <c r="P478" s="172">
        <f t="shared" si="1248"/>
        <v>3.0217376014898187</v>
      </c>
      <c r="Q478" s="195">
        <f t="shared" si="1248"/>
        <v>2.861715078703202</v>
      </c>
      <c r="R478" s="196">
        <f t="shared" si="1248"/>
        <v>3.1526246617823892</v>
      </c>
      <c r="S478" s="159">
        <f t="shared" si="1243"/>
        <v>0.10165567678072773</v>
      </c>
      <c r="T478" s="134">
        <f t="shared" si="1244"/>
        <v>-2.6196752836156523E-2</v>
      </c>
    </row>
    <row r="479" spans="1:20">
      <c r="A479" s="141" t="s">
        <v>4</v>
      </c>
      <c r="B479" s="172">
        <f t="shared" ref="B479:F479" si="1249">+B318/B157</f>
        <v>3.5341814829745917</v>
      </c>
      <c r="C479" s="172">
        <f t="shared" si="1249"/>
        <v>3.7790540871867799</v>
      </c>
      <c r="D479" s="172">
        <f t="shared" si="1249"/>
        <v>3.6712020713629938</v>
      </c>
      <c r="E479" s="172">
        <f t="shared" si="1249"/>
        <v>3.5201720298650838</v>
      </c>
      <c r="F479" s="172">
        <f t="shared" si="1249"/>
        <v>2.727207878415598</v>
      </c>
      <c r="G479" s="195">
        <f t="shared" si="1247"/>
        <v>3.2831927889883024</v>
      </c>
      <c r="H479" s="196"/>
      <c r="I479" s="134"/>
      <c r="J479" s="2"/>
      <c r="K479" s="141" t="s">
        <v>4</v>
      </c>
      <c r="L479" s="172">
        <f t="shared" ref="L479:Q479" si="1250">+L318/L157</f>
        <v>3.4184294088240574</v>
      </c>
      <c r="M479" s="172">
        <f t="shared" si="1250"/>
        <v>3.6191343929645554</v>
      </c>
      <c r="N479" s="172">
        <f t="shared" si="1250"/>
        <v>3.8785250428113369</v>
      </c>
      <c r="O479" s="172">
        <f t="shared" si="1250"/>
        <v>3.6020791396179139</v>
      </c>
      <c r="P479" s="172">
        <f t="shared" si="1250"/>
        <v>2.9523343450476549</v>
      </c>
      <c r="Q479" s="195">
        <f t="shared" si="1250"/>
        <v>2.9097354623450911</v>
      </c>
      <c r="R479" s="196"/>
      <c r="S479" s="159"/>
      <c r="T479" s="134"/>
    </row>
    <row r="480" spans="1:20">
      <c r="A480" s="141" t="s">
        <v>5</v>
      </c>
      <c r="B480" s="172">
        <f t="shared" ref="B480:F480" si="1251">+B319/B158</f>
        <v>3.4757646077295803</v>
      </c>
      <c r="C480" s="172">
        <f t="shared" si="1251"/>
        <v>3.7402052238805967</v>
      </c>
      <c r="D480" s="172">
        <f t="shared" si="1251"/>
        <v>3.9436002779204302</v>
      </c>
      <c r="E480" s="172">
        <f t="shared" si="1251"/>
        <v>3.4358701683003519</v>
      </c>
      <c r="F480" s="172">
        <f t="shared" si="1251"/>
        <v>2.6084723485997374</v>
      </c>
      <c r="G480" s="195">
        <f t="shared" si="1247"/>
        <v>3.1618233012803492</v>
      </c>
      <c r="H480" s="196"/>
      <c r="I480" s="134"/>
      <c r="J480" s="2"/>
      <c r="K480" s="141" t="s">
        <v>5</v>
      </c>
      <c r="L480" s="172">
        <f t="shared" ref="L480:Q481" si="1252">+L319/L158</f>
        <v>3.4240655058827376</v>
      </c>
      <c r="M480" s="172">
        <f t="shared" si="1252"/>
        <v>3.6483881629848831</v>
      </c>
      <c r="N480" s="172">
        <f t="shared" si="1252"/>
        <v>3.9008583839555735</v>
      </c>
      <c r="O480" s="172">
        <f t="shared" si="1252"/>
        <v>3.5518797923531302</v>
      </c>
      <c r="P480" s="172">
        <f t="shared" si="1252"/>
        <v>2.8739096572242331</v>
      </c>
      <c r="Q480" s="195">
        <f t="shared" si="1252"/>
        <v>2.9590723265895686</v>
      </c>
      <c r="R480" s="195"/>
      <c r="S480" s="159"/>
      <c r="T480" s="134"/>
    </row>
    <row r="481" spans="1:20">
      <c r="A481" s="141" t="s">
        <v>6</v>
      </c>
      <c r="B481" s="172">
        <f t="shared" ref="B481:F481" si="1253">+B320/B159</f>
        <v>3.69212537928883</v>
      </c>
      <c r="C481" s="172">
        <f t="shared" si="1253"/>
        <v>3.8999787845474354</v>
      </c>
      <c r="D481" s="172">
        <f t="shared" si="1253"/>
        <v>3.7714666739242846</v>
      </c>
      <c r="E481" s="172">
        <f t="shared" si="1253"/>
        <v>3.4379294695192497</v>
      </c>
      <c r="F481" s="172">
        <f t="shared" si="1253"/>
        <v>2.7785895044443794</v>
      </c>
      <c r="G481" s="195">
        <f t="shared" si="1247"/>
        <v>3.3878521157814898</v>
      </c>
      <c r="H481" s="196"/>
      <c r="I481" s="134"/>
      <c r="J481" s="2"/>
      <c r="K481" s="141" t="s">
        <v>6</v>
      </c>
      <c r="L481" s="172">
        <f t="shared" ref="L481:P481" si="1254">+L320/L159</f>
        <v>3.4324093026670712</v>
      </c>
      <c r="M481" s="172">
        <f t="shared" si="1254"/>
        <v>3.6637293465753702</v>
      </c>
      <c r="N481" s="172">
        <f t="shared" si="1254"/>
        <v>3.8909111600390078</v>
      </c>
      <c r="O481" s="172">
        <f t="shared" si="1254"/>
        <v>3.5277565247370144</v>
      </c>
      <c r="P481" s="172">
        <f t="shared" si="1254"/>
        <v>2.8295376370034466</v>
      </c>
      <c r="Q481" s="195">
        <f t="shared" si="1252"/>
        <v>3.011873417549773</v>
      </c>
      <c r="R481" s="195"/>
      <c r="S481" s="159"/>
      <c r="T481" s="134"/>
    </row>
    <row r="482" spans="1:20">
      <c r="A482" s="141" t="s">
        <v>7</v>
      </c>
      <c r="B482" s="172">
        <f t="shared" ref="B482:F482" si="1255">+B321/B160</f>
        <v>3.4573090257408485</v>
      </c>
      <c r="C482" s="172">
        <f t="shared" si="1255"/>
        <v>3.9031209686795818</v>
      </c>
      <c r="D482" s="172">
        <f t="shared" si="1255"/>
        <v>3.6205722250674492</v>
      </c>
      <c r="E482" s="172">
        <f t="shared" si="1255"/>
        <v>3.1818701254178214</v>
      </c>
      <c r="F482" s="172">
        <f t="shared" si="1255"/>
        <v>2.6839070002927006</v>
      </c>
      <c r="G482" s="195">
        <f t="shared" si="1247"/>
        <v>3.0769300091470693</v>
      </c>
      <c r="H482" s="196"/>
      <c r="I482" s="134"/>
      <c r="J482" s="2"/>
      <c r="K482" s="141" t="s">
        <v>7</v>
      </c>
      <c r="L482" s="172">
        <f t="shared" ref="L482:Q482" si="1256">+L321/L160</f>
        <v>3.4263727664937695</v>
      </c>
      <c r="M482" s="172">
        <f t="shared" si="1256"/>
        <v>3.7056319778554672</v>
      </c>
      <c r="N482" s="172">
        <f t="shared" si="1256"/>
        <v>3.8629022742111845</v>
      </c>
      <c r="O482" s="172">
        <f t="shared" si="1256"/>
        <v>3.4847414281382489</v>
      </c>
      <c r="P482" s="172">
        <f t="shared" si="1256"/>
        <v>2.7859366190172854</v>
      </c>
      <c r="Q482" s="195">
        <f t="shared" si="1256"/>
        <v>3.0489968666501679</v>
      </c>
      <c r="R482" s="196"/>
      <c r="S482" s="159"/>
      <c r="T482" s="134"/>
    </row>
    <row r="483" spans="1:20">
      <c r="A483" s="141" t="s">
        <v>8</v>
      </c>
      <c r="B483" s="172">
        <f t="shared" ref="B483:F483" si="1257">+B322/B161</f>
        <v>3.7229398549984687</v>
      </c>
      <c r="C483" s="172">
        <f t="shared" si="1257"/>
        <v>3.9135745411329723</v>
      </c>
      <c r="D483" s="172">
        <f t="shared" si="1257"/>
        <v>3.7501527930570839</v>
      </c>
      <c r="E483" s="172">
        <f t="shared" si="1257"/>
        <v>3.2570846825912656</v>
      </c>
      <c r="F483" s="172">
        <f t="shared" si="1257"/>
        <v>2.8228651427564819</v>
      </c>
      <c r="G483" s="195">
        <f t="shared" si="1247"/>
        <v>3.051982988317278</v>
      </c>
      <c r="H483" s="196"/>
      <c r="I483" s="134"/>
      <c r="J483" s="2"/>
      <c r="K483" s="141" t="s">
        <v>8</v>
      </c>
      <c r="L483" s="172">
        <f t="shared" ref="L483:Q484" si="1258">+L322/L161</f>
        <v>3.4534472340288134</v>
      </c>
      <c r="M483" s="172">
        <f t="shared" si="1258"/>
        <v>3.7200302742440314</v>
      </c>
      <c r="N483" s="172">
        <f t="shared" si="1258"/>
        <v>3.8492893341497409</v>
      </c>
      <c r="O483" s="172">
        <f t="shared" si="1258"/>
        <v>3.4453582959502969</v>
      </c>
      <c r="P483" s="172">
        <f t="shared" si="1258"/>
        <v>2.7573123398674699</v>
      </c>
      <c r="Q483" s="195">
        <f t="shared" si="1258"/>
        <v>3.0677327646400405</v>
      </c>
      <c r="R483" s="196"/>
      <c r="S483" s="159"/>
      <c r="T483" s="134"/>
    </row>
    <row r="484" spans="1:20">
      <c r="A484" s="141" t="s">
        <v>9</v>
      </c>
      <c r="B484" s="172">
        <f t="shared" ref="B484:F484" si="1259">+B323/B162</f>
        <v>3.3809875418283508</v>
      </c>
      <c r="C484" s="172">
        <f t="shared" si="1259"/>
        <v>3.9661902871509858</v>
      </c>
      <c r="D484" s="172">
        <f t="shared" si="1259"/>
        <v>3.4420710607500205</v>
      </c>
      <c r="E484" s="172">
        <f t="shared" si="1259"/>
        <v>2.935253788342171</v>
      </c>
      <c r="F484" s="172">
        <f t="shared" si="1259"/>
        <v>2.8250248302015506</v>
      </c>
      <c r="G484" s="195">
        <f t="shared" si="1247"/>
        <v>2.7599908208536608</v>
      </c>
      <c r="H484" s="196"/>
      <c r="I484" s="134"/>
      <c r="J484" s="2"/>
      <c r="K484" s="141" t="s">
        <v>9</v>
      </c>
      <c r="L484" s="172">
        <f t="shared" ref="L484:P484" si="1260">+L323/L162</f>
        <v>3.4650372966189278</v>
      </c>
      <c r="M484" s="172">
        <f t="shared" si="1260"/>
        <v>3.7720646781405032</v>
      </c>
      <c r="N484" s="172">
        <f t="shared" si="1260"/>
        <v>3.8043539384534264</v>
      </c>
      <c r="O484" s="172">
        <f t="shared" si="1260"/>
        <v>3.4004942607592539</v>
      </c>
      <c r="P484" s="172">
        <f t="shared" si="1260"/>
        <v>2.7496213508045093</v>
      </c>
      <c r="Q484" s="195">
        <f t="shared" si="1258"/>
        <v>3.0587551879620598</v>
      </c>
      <c r="R484" s="196"/>
      <c r="S484" s="159"/>
      <c r="T484" s="134"/>
    </row>
    <row r="485" spans="1:20" ht="28">
      <c r="A485" s="142" t="s">
        <v>13</v>
      </c>
      <c r="B485" s="197">
        <f t="shared" ref="B485:F485" si="1261">+B324/B163</f>
        <v>3.4650372966189278</v>
      </c>
      <c r="C485" s="197">
        <f t="shared" si="1261"/>
        <v>3.7720646781405032</v>
      </c>
      <c r="D485" s="197">
        <f t="shared" si="1261"/>
        <v>3.8043539384534264</v>
      </c>
      <c r="E485" s="197">
        <f t="shared" si="1261"/>
        <v>3.4004942607592539</v>
      </c>
      <c r="F485" s="197">
        <f t="shared" si="1261"/>
        <v>2.7496213508045093</v>
      </c>
      <c r="G485" s="198">
        <f t="shared" ref="G485" si="1262">+G324/G163</f>
        <v>3.0587551879620598</v>
      </c>
      <c r="H485" s="199"/>
      <c r="I485" s="148"/>
      <c r="J485" s="3"/>
      <c r="K485" s="142" t="s">
        <v>14</v>
      </c>
      <c r="L485" s="197">
        <f t="shared" ref="L485:R485" si="1263">+L324/L163</f>
        <v>3.40921621031426</v>
      </c>
      <c r="M485" s="197">
        <f t="shared" si="1263"/>
        <v>3.6158350580822627</v>
      </c>
      <c r="N485" s="197">
        <f t="shared" si="1263"/>
        <v>3.8591138580692657</v>
      </c>
      <c r="O485" s="197">
        <f t="shared" si="1263"/>
        <v>3.5899083667454974</v>
      </c>
      <c r="P485" s="197">
        <f t="shared" si="1263"/>
        <v>3.0019460841773586</v>
      </c>
      <c r="Q485" s="198">
        <f t="shared" si="1263"/>
        <v>2.8975580947428865</v>
      </c>
      <c r="R485" s="199">
        <f t="shared" si="1263"/>
        <v>3.1080302958389026</v>
      </c>
      <c r="S485" s="161">
        <f>+R485/Q485-1</f>
        <v>7.2637784718753817E-2</v>
      </c>
      <c r="T485" s="170">
        <f>+POWER(R485/M485,0.2)-1</f>
        <v>-2.9813278262751597E-2</v>
      </c>
    </row>
    <row r="486" spans="1:20" ht="29" thickBot="1">
      <c r="A486" s="162" t="s">
        <v>12</v>
      </c>
      <c r="B486" s="163"/>
      <c r="C486" s="163">
        <f>+C485/B485-1</f>
        <v>8.8607237163410346E-2</v>
      </c>
      <c r="D486" s="163">
        <f t="shared" ref="D486" si="1264">+D485/C485-1</f>
        <v>8.560102508327283E-3</v>
      </c>
      <c r="E486" s="163">
        <f t="shared" ref="E486" si="1265">+E485/D485-1</f>
        <v>-0.10615723043328418</v>
      </c>
      <c r="F486" s="163">
        <f t="shared" ref="F486:G486" si="1266">+F485/E485-1</f>
        <v>-0.19140538405420493</v>
      </c>
      <c r="G486" s="164">
        <f t="shared" si="1266"/>
        <v>0.1124277846719155</v>
      </c>
      <c r="H486" s="165"/>
      <c r="I486" s="167"/>
      <c r="J486" s="3"/>
      <c r="K486" s="162" t="s">
        <v>12</v>
      </c>
      <c r="L486" s="163"/>
      <c r="M486" s="163">
        <f>+M485/L485-1</f>
        <v>6.0605967771388825E-2</v>
      </c>
      <c r="N486" s="163">
        <f t="shared" ref="N486" si="1267">+N485/M485-1</f>
        <v>6.7281498209719626E-2</v>
      </c>
      <c r="O486" s="163">
        <f t="shared" ref="O486" si="1268">+O485/N485-1</f>
        <v>-6.9758369725440805E-2</v>
      </c>
      <c r="P486" s="163">
        <f t="shared" ref="P486" si="1269">+P485/O485-1</f>
        <v>-0.16378197505391134</v>
      </c>
      <c r="Q486" s="164">
        <f t="shared" ref="Q486:R486" si="1270">+Q485/P485-1</f>
        <v>-3.4773439131595252E-2</v>
      </c>
      <c r="R486" s="168">
        <f t="shared" si="1270"/>
        <v>7.2637784718753817E-2</v>
      </c>
      <c r="S486" s="166"/>
      <c r="T486" s="167"/>
    </row>
  </sheetData>
  <mergeCells count="57">
    <mergeCell ref="A1:T1"/>
    <mergeCell ref="A2:T2"/>
    <mergeCell ref="A3:T3"/>
    <mergeCell ref="A5:I5"/>
    <mergeCell ref="K5:T5"/>
    <mergeCell ref="A23:I23"/>
    <mergeCell ref="K23:T23"/>
    <mergeCell ref="A41:I41"/>
    <mergeCell ref="K41:T41"/>
    <mergeCell ref="A59:I59"/>
    <mergeCell ref="K59:T59"/>
    <mergeCell ref="A77:I77"/>
    <mergeCell ref="K77:T77"/>
    <mergeCell ref="A95:I95"/>
    <mergeCell ref="K95:T95"/>
    <mergeCell ref="A113:I113"/>
    <mergeCell ref="K113:T113"/>
    <mergeCell ref="A238:I238"/>
    <mergeCell ref="K238:T238"/>
    <mergeCell ref="A131:I131"/>
    <mergeCell ref="K131:T131"/>
    <mergeCell ref="A166:I166"/>
    <mergeCell ref="K166:T166"/>
    <mergeCell ref="A184:I184"/>
    <mergeCell ref="K184:T184"/>
    <mergeCell ref="A310:I310"/>
    <mergeCell ref="K310:T310"/>
    <mergeCell ref="A149:I149"/>
    <mergeCell ref="K149:T149"/>
    <mergeCell ref="A327:I327"/>
    <mergeCell ref="K327:T327"/>
    <mergeCell ref="A256:I256"/>
    <mergeCell ref="K256:T256"/>
    <mergeCell ref="A274:I274"/>
    <mergeCell ref="K274:T274"/>
    <mergeCell ref="A292:I292"/>
    <mergeCell ref="K292:T292"/>
    <mergeCell ref="A202:I202"/>
    <mergeCell ref="K202:T202"/>
    <mergeCell ref="A220:I220"/>
    <mergeCell ref="K220:T220"/>
    <mergeCell ref="A345:I345"/>
    <mergeCell ref="K345:T345"/>
    <mergeCell ref="A363:I363"/>
    <mergeCell ref="K363:T363"/>
    <mergeCell ref="A381:I381"/>
    <mergeCell ref="K381:T381"/>
    <mergeCell ref="A453:I453"/>
    <mergeCell ref="K453:T453"/>
    <mergeCell ref="A471:I471"/>
    <mergeCell ref="K471:T471"/>
    <mergeCell ref="A399:I399"/>
    <mergeCell ref="K399:T399"/>
    <mergeCell ref="A417:I417"/>
    <mergeCell ref="K417:T417"/>
    <mergeCell ref="A435:I435"/>
    <mergeCell ref="K435:T435"/>
  </mergeCells>
  <hyperlinks>
    <hyperlink ref="V1" location="INDICE!A1" display="VOLVER INDICE"/>
  </hyperlinks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40"/>
  <sheetViews>
    <sheetView workbookViewId="0">
      <selection activeCell="A13" sqref="A13"/>
    </sheetView>
  </sheetViews>
  <sheetFormatPr baseColWidth="10" defaultRowHeight="14" x14ac:dyDescent="0"/>
  <cols>
    <col min="1" max="1" width="11.83203125" style="1" customWidth="1"/>
    <col min="2" max="9" width="8.5" style="1" customWidth="1"/>
    <col min="10" max="10" width="5" style="1" customWidth="1"/>
    <col min="11" max="11" width="10.5" style="1" customWidth="1"/>
    <col min="12" max="19" width="8.5" style="1" customWidth="1"/>
    <col min="20" max="20" width="9.5" style="1" customWidth="1"/>
    <col min="21" max="21" width="10.83203125" style="1"/>
    <col min="22" max="22" width="14.5" style="1" bestFit="1" customWidth="1"/>
    <col min="23" max="16384" width="10.83203125" style="1"/>
  </cols>
  <sheetData>
    <row r="1" spans="1:24" ht="15">
      <c r="A1" s="281" t="s">
        <v>193</v>
      </c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  <c r="P1" s="282"/>
      <c r="Q1" s="282"/>
      <c r="R1" s="282"/>
      <c r="S1" s="282"/>
      <c r="T1" s="282"/>
      <c r="V1" s="192" t="s">
        <v>206</v>
      </c>
    </row>
    <row r="2" spans="1:24" ht="15">
      <c r="A2" s="281" t="s">
        <v>101</v>
      </c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2"/>
      <c r="Q2" s="282"/>
      <c r="R2" s="282"/>
      <c r="S2" s="282"/>
      <c r="T2" s="282"/>
    </row>
    <row r="3" spans="1:24" ht="15">
      <c r="A3" s="283" t="s">
        <v>19</v>
      </c>
      <c r="B3" s="284"/>
      <c r="C3" s="284"/>
      <c r="D3" s="284"/>
      <c r="E3" s="284"/>
      <c r="F3" s="284"/>
      <c r="G3" s="284"/>
      <c r="H3" s="284"/>
      <c r="I3" s="284"/>
      <c r="J3" s="284"/>
      <c r="K3" s="284"/>
      <c r="L3" s="284"/>
      <c r="M3" s="284"/>
      <c r="N3" s="284"/>
      <c r="O3" s="284"/>
      <c r="P3" s="284"/>
      <c r="Q3" s="284"/>
      <c r="R3" s="284"/>
      <c r="S3" s="284"/>
      <c r="T3" s="284"/>
    </row>
    <row r="4" spans="1:24" ht="15" thickBo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</row>
    <row r="5" spans="1:24" ht="15" thickBot="1">
      <c r="A5" s="275" t="s">
        <v>102</v>
      </c>
      <c r="B5" s="276"/>
      <c r="C5" s="276"/>
      <c r="D5" s="276"/>
      <c r="E5" s="276"/>
      <c r="F5" s="276"/>
      <c r="G5" s="276"/>
      <c r="H5" s="276"/>
      <c r="I5" s="277"/>
      <c r="J5" s="2"/>
      <c r="K5" s="275" t="s">
        <v>103</v>
      </c>
      <c r="L5" s="276"/>
      <c r="M5" s="276"/>
      <c r="N5" s="276"/>
      <c r="O5" s="276"/>
      <c r="P5" s="276"/>
      <c r="Q5" s="276"/>
      <c r="R5" s="276"/>
      <c r="S5" s="276"/>
      <c r="T5" s="277"/>
    </row>
    <row r="6" spans="1:24" ht="42">
      <c r="A6" s="38"/>
      <c r="B6" s="39">
        <v>2016</v>
      </c>
      <c r="C6" s="39">
        <f>+B6+1</f>
        <v>2017</v>
      </c>
      <c r="D6" s="39">
        <f t="shared" ref="D6:H6" si="0">+C6+1</f>
        <v>2018</v>
      </c>
      <c r="E6" s="39">
        <f t="shared" si="0"/>
        <v>2019</v>
      </c>
      <c r="F6" s="39">
        <f t="shared" si="0"/>
        <v>2020</v>
      </c>
      <c r="G6" s="210">
        <f t="shared" si="0"/>
        <v>2021</v>
      </c>
      <c r="H6" s="40">
        <f t="shared" si="0"/>
        <v>2022</v>
      </c>
      <c r="I6" s="41" t="s">
        <v>16</v>
      </c>
      <c r="J6" s="2"/>
      <c r="K6" s="67"/>
      <c r="L6" s="66">
        <v>2016</v>
      </c>
      <c r="M6" s="66">
        <f>+L6+1</f>
        <v>2017</v>
      </c>
      <c r="N6" s="66">
        <f t="shared" ref="N6:R6" si="1">+M6+1</f>
        <v>2018</v>
      </c>
      <c r="O6" s="66">
        <f t="shared" si="1"/>
        <v>2019</v>
      </c>
      <c r="P6" s="66">
        <f t="shared" si="1"/>
        <v>2020</v>
      </c>
      <c r="Q6" s="68">
        <f t="shared" si="1"/>
        <v>2021</v>
      </c>
      <c r="R6" s="73">
        <f t="shared" si="1"/>
        <v>2022</v>
      </c>
      <c r="S6" s="79" t="s">
        <v>16</v>
      </c>
      <c r="T6" s="76" t="s">
        <v>21</v>
      </c>
    </row>
    <row r="7" spans="1:24">
      <c r="A7" s="42" t="s">
        <v>10</v>
      </c>
      <c r="B7" s="6">
        <f>+'[1]EXP TOTAL VINO PAIS'!Z171/1000000</f>
        <v>7.5294889999999999</v>
      </c>
      <c r="C7" s="6">
        <f>+'[1]EXP TOTAL VINO PAIS'!Z183/1000000</f>
        <v>6.8039909999999999</v>
      </c>
      <c r="D7" s="6">
        <f>+'[1]EXP TOTAL VINO PAIS'!Z195/1000000</f>
        <v>3.9815960000000001</v>
      </c>
      <c r="E7" s="6">
        <f>+'[1]EXP TOTAL VINO PAIS'!Z207/1000000</f>
        <v>6.7616129999999997</v>
      </c>
      <c r="F7" s="6">
        <f>+'[1]EXP TOTAL VINO PAIS'!Z219/1000000</f>
        <v>3.4231479999999999</v>
      </c>
      <c r="G7" s="69">
        <f>+'[1]EXP TOTAL VINO PAIS'!Z231/1000000</f>
        <v>3.897929</v>
      </c>
      <c r="H7" s="37">
        <f>+'[1]EXP TOTAL VINO PAIS'!Z243/1000000</f>
        <v>4.7033990000000001</v>
      </c>
      <c r="I7" s="7">
        <f>+H7/G7-1</f>
        <v>0.20664050063508088</v>
      </c>
      <c r="J7" s="2"/>
      <c r="K7" s="42" t="s">
        <v>10</v>
      </c>
      <c r="L7" s="6">
        <f>+SUM('[1]EXP TOTAL VINO PAIS'!Z160:Z171)/1000000</f>
        <v>95.403139999999993</v>
      </c>
      <c r="M7" s="6">
        <f>+SUM(C7)+SUM(B8:B18)</f>
        <v>75.156347999999994</v>
      </c>
      <c r="N7" s="6">
        <f>+SUM(D7)+SUM(C8:C18)</f>
        <v>59.618297000000005</v>
      </c>
      <c r="O7" s="6">
        <f>+SUM(E7)+SUM(D8:D18)</f>
        <v>64.044060999999999</v>
      </c>
      <c r="P7" s="6">
        <f>+SUM(F7)+SUM(E8:E18)</f>
        <v>63.049119999999995</v>
      </c>
      <c r="Q7" s="69">
        <f t="shared" ref="Q7:R7" si="2">+SUM(G7)+SUM(F8:F18)</f>
        <v>61.409352999999996</v>
      </c>
      <c r="R7" s="37">
        <f t="shared" si="2"/>
        <v>68.215502999999998</v>
      </c>
      <c r="S7" s="80">
        <f>+R7/Q7-1</f>
        <v>0.11083246553664239</v>
      </c>
      <c r="T7" s="7">
        <f t="shared" ref="T7:T11" si="3">+POWER(R7/M7,0.2)-1</f>
        <v>-1.9193165556998903E-2</v>
      </c>
    </row>
    <row r="8" spans="1:24">
      <c r="A8" s="42" t="s">
        <v>11</v>
      </c>
      <c r="B8" s="6">
        <f>+'[1]EXP TOTAL VINO PAIS'!Z172/1000000</f>
        <v>7.1378820000000003</v>
      </c>
      <c r="C8" s="6">
        <f>+'[1]EXP TOTAL VINO PAIS'!Z184/1000000</f>
        <v>4.7968120000000001</v>
      </c>
      <c r="D8" s="6">
        <f>+'[1]EXP TOTAL VINO PAIS'!Z196/1000000</f>
        <v>4.9756410000000004</v>
      </c>
      <c r="E8" s="6">
        <f>+'[1]EXP TOTAL VINO PAIS'!Z208/1000000</f>
        <v>7.1940770000000001</v>
      </c>
      <c r="F8" s="6">
        <f>+'[1]EXP TOTAL VINO PAIS'!Z220/1000000</f>
        <v>4.4622999999999999</v>
      </c>
      <c r="G8" s="69">
        <f>+'[1]EXP TOTAL VINO PAIS'!Z232/1000000</f>
        <v>4.5558269999999998</v>
      </c>
      <c r="H8" s="37">
        <f>+'[1]EXP TOTAL VINO PAIS'!Z244/1000000</f>
        <v>6.0360079999999998</v>
      </c>
      <c r="I8" s="7">
        <f t="shared" ref="I8:I11" si="4">+H8/G8-1</f>
        <v>0.3248984212965067</v>
      </c>
      <c r="J8" s="2"/>
      <c r="K8" s="42" t="s">
        <v>11</v>
      </c>
      <c r="L8" s="6">
        <f>+SUM('[1]EXP TOTAL VINO PAIS'!Z161:Z172)/1000000</f>
        <v>94.020589999999999</v>
      </c>
      <c r="M8" s="6">
        <f>+SUM(C7:C8)+SUM(B9:B18)</f>
        <v>72.815278000000006</v>
      </c>
      <c r="N8" s="6">
        <f>+SUM(D7:D8)+SUM(C9:C18)</f>
        <v>59.797125999999999</v>
      </c>
      <c r="O8" s="6">
        <f>+SUM(E7:E8)+SUM(D9:D18)</f>
        <v>66.262496999999996</v>
      </c>
      <c r="P8" s="6">
        <f>+SUM(F7:F8)+SUM(E9:E18)</f>
        <v>60.317342999999994</v>
      </c>
      <c r="Q8" s="69">
        <f t="shared" ref="Q8:R8" si="5">+SUM(G7:G8)+SUM(F9:F18)</f>
        <v>61.502879999999998</v>
      </c>
      <c r="R8" s="37">
        <f t="shared" si="5"/>
        <v>69.695684</v>
      </c>
      <c r="S8" s="80">
        <f t="shared" ref="S8:S11" si="6">+R8/Q8-1</f>
        <v>0.13321008707234538</v>
      </c>
      <c r="T8" s="7">
        <f t="shared" si="3"/>
        <v>-8.719245462819103E-3</v>
      </c>
    </row>
    <row r="9" spans="1:24">
      <c r="A9" s="42" t="s">
        <v>0</v>
      </c>
      <c r="B9" s="6">
        <f>+'[1]EXP TOTAL VINO PAIS'!Z173/1000000</f>
        <v>6.38354</v>
      </c>
      <c r="C9" s="6">
        <f>+'[1]EXP TOTAL VINO PAIS'!Z185/1000000</f>
        <v>5.5084999999999997</v>
      </c>
      <c r="D9" s="6">
        <f>+'[1]EXP TOTAL VINO PAIS'!Z197/1000000</f>
        <v>4.8368779999999996</v>
      </c>
      <c r="E9" s="6">
        <f>+'[1]EXP TOTAL VINO PAIS'!Z209/1000000</f>
        <v>5.1660469999999998</v>
      </c>
      <c r="F9" s="6">
        <f>+'[1]EXP TOTAL VINO PAIS'!Z221/1000000</f>
        <v>4.6573669999999998</v>
      </c>
      <c r="G9" s="69">
        <f>+'[1]EXP TOTAL VINO PAIS'!Z233/1000000</f>
        <v>5.4920980000000004</v>
      </c>
      <c r="H9" s="37">
        <f>+'[1]EXP TOTAL VINO PAIS'!Z245/1000000</f>
        <v>5.9784629999999996</v>
      </c>
      <c r="I9" s="7">
        <f t="shared" si="4"/>
        <v>8.8557232591260915E-2</v>
      </c>
      <c r="J9" s="2"/>
      <c r="K9" s="42" t="s">
        <v>0</v>
      </c>
      <c r="L9" s="6">
        <f>+SUM('[1]EXP TOTAL VINO PAIS'!Z162:Z173)/1000000</f>
        <v>84.919644000000005</v>
      </c>
      <c r="M9" s="6">
        <f>+SUM(C7:C9)+SUM(B10:B18)</f>
        <v>71.940237999999994</v>
      </c>
      <c r="N9" s="6">
        <f>+SUM(D7:D9)+SUM(C10:C18)</f>
        <v>59.125504000000006</v>
      </c>
      <c r="O9" s="6">
        <f>+SUM(E7:E9)+SUM(D10:D18)</f>
        <v>66.591666000000004</v>
      </c>
      <c r="P9" s="6">
        <f>+SUM(F7:F9)+SUM(E10:E18)</f>
        <v>59.808662999999996</v>
      </c>
      <c r="Q9" s="69">
        <f t="shared" ref="Q9:R9" si="7">+SUM(G7:G9)+SUM(F10:F18)</f>
        <v>62.33761100000001</v>
      </c>
      <c r="R9" s="37">
        <f t="shared" si="7"/>
        <v>70.182049000000006</v>
      </c>
      <c r="S9" s="80">
        <f t="shared" si="6"/>
        <v>0.12583796321613927</v>
      </c>
      <c r="T9" s="7">
        <f t="shared" si="3"/>
        <v>-4.936411771953142E-3</v>
      </c>
    </row>
    <row r="10" spans="1:24">
      <c r="A10" s="42" t="s">
        <v>1</v>
      </c>
      <c r="B10" s="6">
        <f>+'[1]EXP TOTAL VINO PAIS'!Z174/1000000</f>
        <v>6.2767989999999996</v>
      </c>
      <c r="C10" s="6">
        <f>+'[1]EXP TOTAL VINO PAIS'!Z186/1000000</f>
        <v>4.5555580000000004</v>
      </c>
      <c r="D10" s="6">
        <f>+'[1]EXP TOTAL VINO PAIS'!Z198/1000000</f>
        <v>4.3367339999999999</v>
      </c>
      <c r="E10" s="6">
        <f>+'[1]EXP TOTAL VINO PAIS'!Z210/1000000</f>
        <v>4.9332750000000001</v>
      </c>
      <c r="F10" s="6">
        <f>+'[1]EXP TOTAL VINO PAIS'!Z222/1000000</f>
        <v>5.2915770000000002</v>
      </c>
      <c r="G10" s="69">
        <f>+'[1]EXP TOTAL VINO PAIS'!Z234/1000000</f>
        <v>4.5750310000000001</v>
      </c>
      <c r="H10" s="37">
        <f>+'[1]EXP TOTAL VINO PAIS'!Z246/1000000</f>
        <v>8.0161719999999992</v>
      </c>
      <c r="I10" s="7">
        <f t="shared" si="4"/>
        <v>0.75215687063104042</v>
      </c>
      <c r="J10" s="2"/>
      <c r="K10" s="42" t="s">
        <v>1</v>
      </c>
      <c r="L10" s="6">
        <f>+SUM('[1]EXP TOTAL VINO PAIS'!Z163:Z174)/1000000</f>
        <v>79.742846</v>
      </c>
      <c r="M10" s="6">
        <f>+SUM(C7:C10)+SUM(B11:B18)</f>
        <v>70.218997000000002</v>
      </c>
      <c r="N10" s="6">
        <f>+SUM(D7:D10)+SUM(C11:C18)</f>
        <v>58.906680000000009</v>
      </c>
      <c r="O10" s="6">
        <f>+SUM(E7:E10)+SUM(D11:D18)</f>
        <v>67.188207000000006</v>
      </c>
      <c r="P10" s="6">
        <f>+SUM(F7:F10)+SUM(E11:E18)</f>
        <v>60.166965000000005</v>
      </c>
      <c r="Q10" s="69">
        <f t="shared" ref="Q10:R10" si="8">+SUM(G7:G10)+SUM(F11:F18)</f>
        <v>61.621065000000002</v>
      </c>
      <c r="R10" s="37">
        <f t="shared" si="8"/>
        <v>73.623189999999994</v>
      </c>
      <c r="S10" s="80">
        <f t="shared" si="6"/>
        <v>0.19477308611917032</v>
      </c>
      <c r="T10" s="7">
        <f t="shared" si="3"/>
        <v>9.5131996655717366E-3</v>
      </c>
      <c r="X10" s="1">
        <f>31-19</f>
        <v>12</v>
      </c>
    </row>
    <row r="11" spans="1:24">
      <c r="A11" s="42" t="s">
        <v>2</v>
      </c>
      <c r="B11" s="6">
        <f>+'[1]EXP TOTAL VINO PAIS'!Z175/1000000</f>
        <v>6.1379359999999998</v>
      </c>
      <c r="C11" s="6">
        <f>+'[1]EXP TOTAL VINO PAIS'!Z187/1000000</f>
        <v>4.5496879999999997</v>
      </c>
      <c r="D11" s="6">
        <f>+'[1]EXP TOTAL VINO PAIS'!Z199/1000000</f>
        <v>4.9780980000000001</v>
      </c>
      <c r="E11" s="6">
        <f>+'[1]EXP TOTAL VINO PAIS'!Z211/1000000</f>
        <v>5.1961259999999996</v>
      </c>
      <c r="F11" s="6">
        <f>+'[1]EXP TOTAL VINO PAIS'!Z223/1000000</f>
        <v>6.1054950000000003</v>
      </c>
      <c r="G11" s="69">
        <f>+'[1]EXP TOTAL VINO PAIS'!Z235/1000000</f>
        <v>6.903416</v>
      </c>
      <c r="H11" s="37">
        <f>+'[1]EXP TOTAL VINO PAIS'!Z247/1000000</f>
        <v>8.4963149999999992</v>
      </c>
      <c r="I11" s="7">
        <f t="shared" si="4"/>
        <v>0.23074069417227627</v>
      </c>
      <c r="J11" s="2"/>
      <c r="K11" s="42" t="s">
        <v>2</v>
      </c>
      <c r="L11" s="6">
        <f>+SUM('[1]EXP TOTAL VINO PAIS'!Z164:Z175)/1000000</f>
        <v>78.861829</v>
      </c>
      <c r="M11" s="6">
        <f>+SUM(C7:C11)+SUM(B12:B18)</f>
        <v>68.630748999999994</v>
      </c>
      <c r="N11" s="6">
        <f>+SUM(D7:D11)+SUM(C12:C18)</f>
        <v>59.335090000000001</v>
      </c>
      <c r="O11" s="6">
        <f>+SUM(E7:E11)+SUM(D12:D18)</f>
        <v>67.406235000000009</v>
      </c>
      <c r="P11" s="6">
        <f>+SUM(F7:F11)+SUM(E12:E18)</f>
        <v>61.076334000000003</v>
      </c>
      <c r="Q11" s="69">
        <f t="shared" ref="Q11:R11" si="9">+SUM(G7:G11)+SUM(F12:F18)</f>
        <v>62.418986000000004</v>
      </c>
      <c r="R11" s="37">
        <f t="shared" si="9"/>
        <v>75.216088999999997</v>
      </c>
      <c r="S11" s="80">
        <f t="shared" si="6"/>
        <v>0.20501939906553424</v>
      </c>
      <c r="T11" s="7">
        <f t="shared" si="3"/>
        <v>1.8493828654383648E-2</v>
      </c>
    </row>
    <row r="12" spans="1:24">
      <c r="A12" s="42" t="s">
        <v>3</v>
      </c>
      <c r="B12" s="6">
        <f>+'[1]EXP TOTAL VINO PAIS'!Z176/1000000</f>
        <v>4.2048889999999997</v>
      </c>
      <c r="C12" s="6">
        <f>+'[1]EXP TOTAL VINO PAIS'!Z188/1000000</f>
        <v>5.2707560000000004</v>
      </c>
      <c r="D12" s="6">
        <f>+'[1]EXP TOTAL VINO PAIS'!Z200/1000000</f>
        <v>4.1328839999999998</v>
      </c>
      <c r="E12" s="6">
        <f>+'[1]EXP TOTAL VINO PAIS'!Z212/1000000</f>
        <v>3.937897</v>
      </c>
      <c r="F12" s="6">
        <f>+'[1]EXP TOTAL VINO PAIS'!Z224/1000000</f>
        <v>2.73332</v>
      </c>
      <c r="G12" s="69">
        <f>+'[1]EXP TOTAL VINO PAIS'!Z236/1000000</f>
        <v>7.3539219999999998</v>
      </c>
      <c r="H12" s="37"/>
      <c r="I12" s="7"/>
      <c r="J12" s="2"/>
      <c r="K12" s="42" t="s">
        <v>3</v>
      </c>
      <c r="L12" s="6">
        <f>+SUM('[1]EXP TOTAL VINO PAIS'!Z165:Z176)/1000000</f>
        <v>75.887165999999993</v>
      </c>
      <c r="M12" s="6">
        <f>+SUM(C7:C12)+SUM(B13:B18)</f>
        <v>69.696616000000006</v>
      </c>
      <c r="N12" s="6">
        <f>+SUM(D7:D12)+SUM(C13:C18)</f>
        <v>58.197217999999999</v>
      </c>
      <c r="O12" s="6">
        <f>+SUM(E7:E12)+SUM(D13:D18)</f>
        <v>67.211247999999998</v>
      </c>
      <c r="P12" s="6">
        <f>+SUM(F7:F12)+SUM(E13:E18)</f>
        <v>59.871757000000002</v>
      </c>
      <c r="Q12" s="69">
        <f t="shared" ref="Q12" si="10">+SUM(G7:G12)+SUM(F13:F18)</f>
        <v>67.039587999999995</v>
      </c>
      <c r="R12" s="37"/>
      <c r="S12" s="80"/>
      <c r="T12" s="7"/>
    </row>
    <row r="13" spans="1:24">
      <c r="A13" s="42" t="s">
        <v>4</v>
      </c>
      <c r="B13" s="6">
        <f>+'[1]EXP TOTAL VINO PAIS'!Z177/1000000</f>
        <v>4.501957</v>
      </c>
      <c r="C13" s="6">
        <f>+'[1]EXP TOTAL VINO PAIS'!Z189/1000000</f>
        <v>4.9768189999999999</v>
      </c>
      <c r="D13" s="6">
        <f>+'[1]EXP TOTAL VINO PAIS'!Z201/1000000</f>
        <v>4.9771049999999999</v>
      </c>
      <c r="E13" s="6">
        <f>+'[1]EXP TOTAL VINO PAIS'!Z213/1000000</f>
        <v>5.1675810000000002</v>
      </c>
      <c r="F13" s="6">
        <f>+'[1]EXP TOTAL VINO PAIS'!Z225/1000000</f>
        <v>6.898987</v>
      </c>
      <c r="G13" s="69">
        <f>+'[1]EXP TOTAL VINO PAIS'!Z237/1000000</f>
        <v>6.5628780000000004</v>
      </c>
      <c r="H13" s="37"/>
      <c r="I13" s="7"/>
      <c r="J13" s="2"/>
      <c r="K13" s="42" t="s">
        <v>4</v>
      </c>
      <c r="L13" s="6">
        <f>+SUM('[1]EXP TOTAL VINO PAIS'!Z166:Z177)/1000000</f>
        <v>75.303950999999998</v>
      </c>
      <c r="M13" s="6">
        <f>+SUM(C7:C13)+SUM(B14:B18)</f>
        <v>70.171478000000008</v>
      </c>
      <c r="N13" s="6">
        <f>+SUM(D7:D13)+SUM(C14:C18)</f>
        <v>58.197503999999995</v>
      </c>
      <c r="O13" s="6">
        <f>+SUM(E7:E13)+SUM(D14:D18)</f>
        <v>67.401724000000002</v>
      </c>
      <c r="P13" s="6">
        <f>+SUM(F7:F13)+SUM(E14:E18)</f>
        <v>61.603163000000002</v>
      </c>
      <c r="Q13" s="69">
        <f>+SUM(G7:G13)+SUM(F14:F18)</f>
        <v>66.703478999999987</v>
      </c>
      <c r="R13" s="37"/>
      <c r="S13" s="80"/>
      <c r="T13" s="7"/>
    </row>
    <row r="14" spans="1:24">
      <c r="A14" s="42" t="s">
        <v>5</v>
      </c>
      <c r="B14" s="6">
        <f>+'[1]EXP TOTAL VINO PAIS'!Z178/1000000</f>
        <v>6.4369160000000001</v>
      </c>
      <c r="C14" s="6">
        <f>+'[1]EXP TOTAL VINO PAIS'!Z190/1000000</f>
        <v>5.3744750000000003</v>
      </c>
      <c r="D14" s="6">
        <f>+'[1]EXP TOTAL VINO PAIS'!Z202/1000000</f>
        <v>4.5689440000000001</v>
      </c>
      <c r="E14" s="6">
        <f>+'[1]EXP TOTAL VINO PAIS'!Z214/1000000</f>
        <v>4.2157879999999999</v>
      </c>
      <c r="F14" s="6">
        <f>+'[1]EXP TOTAL VINO PAIS'!Z226/1000000</f>
        <v>6.6935659999999997</v>
      </c>
      <c r="G14" s="69">
        <f>+'[1]EXP TOTAL VINO PAIS'!Z238/1000000</f>
        <v>3.6685989999999999</v>
      </c>
      <c r="H14" s="37"/>
      <c r="I14" s="7"/>
      <c r="J14" s="2"/>
      <c r="K14" s="42" t="s">
        <v>5</v>
      </c>
      <c r="L14" s="6">
        <f>+SUM('[1]EXP TOTAL VINO PAIS'!Z167:Z178)/1000000</f>
        <v>77.612979999999993</v>
      </c>
      <c r="M14" s="6">
        <f>+SUM(C7:C14)+SUM(B15:B18)</f>
        <v>69.109037000000001</v>
      </c>
      <c r="N14" s="6">
        <f>+SUM(D7:D14)+SUM(C15:C18)</f>
        <v>57.391973</v>
      </c>
      <c r="O14" s="6">
        <f>+SUM(E7:E14)+SUM(D15:D18)</f>
        <v>67.048567999999989</v>
      </c>
      <c r="P14" s="6">
        <f>+SUM(F7:F14)+SUM(E15:E18)</f>
        <v>64.080940999999996</v>
      </c>
      <c r="Q14" s="69">
        <f>+SUM(G7:G14)+SUM(F15:F18)</f>
        <v>63.678511999999998</v>
      </c>
      <c r="R14" s="37"/>
      <c r="S14" s="80"/>
      <c r="T14" s="7"/>
    </row>
    <row r="15" spans="1:24">
      <c r="A15" s="42" t="s">
        <v>6</v>
      </c>
      <c r="B15" s="6">
        <f>+'[1]EXP TOTAL VINO PAIS'!Z179/1000000</f>
        <v>6.4053740000000001</v>
      </c>
      <c r="C15" s="6">
        <f>+'[1]EXP TOTAL VINO PAIS'!Z191/1000000</f>
        <v>4.8769470000000004</v>
      </c>
      <c r="D15" s="6">
        <f>+'[1]EXP TOTAL VINO PAIS'!Z203/1000000</f>
        <v>4.8922489999999996</v>
      </c>
      <c r="E15" s="6">
        <f>+'[1]EXP TOTAL VINO PAIS'!Z215/1000000</f>
        <v>4.665978</v>
      </c>
      <c r="F15" s="6">
        <f>+'[1]EXP TOTAL VINO PAIS'!Z227/1000000</f>
        <v>3.9890400000000001</v>
      </c>
      <c r="G15" s="69">
        <f>+'[1]EXP TOTAL VINO PAIS'!Z239/1000000</f>
        <v>6.2535559999999997</v>
      </c>
      <c r="H15" s="37"/>
      <c r="I15" s="7"/>
      <c r="J15" s="2"/>
      <c r="K15" s="42" t="s">
        <v>6</v>
      </c>
      <c r="L15" s="6">
        <f>+SUM('[1]EXP TOTAL VINO PAIS'!Z168:Z179)/1000000</f>
        <v>77.114992000000001</v>
      </c>
      <c r="M15" s="6">
        <f>+SUM(C7:C15)+SUM(B16:B18)</f>
        <v>67.580609999999993</v>
      </c>
      <c r="N15" s="6">
        <f>+SUM(D7:D15)+SUM(C16:C18)</f>
        <v>57.407274999999998</v>
      </c>
      <c r="O15" s="6">
        <f>+SUM(E7:E15)+SUM(D16:D18)</f>
        <v>66.822296999999992</v>
      </c>
      <c r="P15" s="6">
        <f>+SUM(F7:F15)+SUM(E16:E18)</f>
        <v>63.404003000000003</v>
      </c>
      <c r="Q15" s="69">
        <f>+SUM(G7:G15)+SUM(F16:F18)</f>
        <v>65.943027999999998</v>
      </c>
      <c r="R15" s="37"/>
      <c r="S15" s="80"/>
      <c r="T15" s="7"/>
    </row>
    <row r="16" spans="1:24">
      <c r="A16" s="42" t="s">
        <v>7</v>
      </c>
      <c r="B16" s="6">
        <f>+'[1]EXP TOTAL VINO PAIS'!Z180/1000000</f>
        <v>7.0580369999999997</v>
      </c>
      <c r="C16" s="6">
        <f>+'[1]EXP TOTAL VINO PAIS'!Z192/1000000</f>
        <v>5.8840269999999997</v>
      </c>
      <c r="D16" s="6">
        <f>+'[1]EXP TOTAL VINO PAIS'!Z204/1000000</f>
        <v>5.3435709999999998</v>
      </c>
      <c r="E16" s="6">
        <f>+'[1]EXP TOTAL VINO PAIS'!Z216/1000000</f>
        <v>4.1540780000000002</v>
      </c>
      <c r="F16" s="6">
        <f>+'[1]EXP TOTAL VINO PAIS'!Z228/1000000</f>
        <v>6.2409590000000001</v>
      </c>
      <c r="G16" s="69">
        <f>+'[1]EXP TOTAL VINO PAIS'!Z240/1000000</f>
        <v>6.19991</v>
      </c>
      <c r="H16" s="37"/>
      <c r="I16" s="7"/>
      <c r="J16" s="2"/>
      <c r="K16" s="42" t="s">
        <v>7</v>
      </c>
      <c r="L16" s="6">
        <f>+SUM('[1]EXP TOTAL VINO PAIS'!Z169:Z180)/1000000</f>
        <v>76.546565000000001</v>
      </c>
      <c r="M16" s="6">
        <f>+SUM(C7:C16)+SUM(B17:B18)</f>
        <v>66.406599999999997</v>
      </c>
      <c r="N16" s="6">
        <f>+SUM(D7:D16)+SUM(C17:C18)</f>
        <v>56.866819</v>
      </c>
      <c r="O16" s="6">
        <f>+SUM(E7:E16)+SUM(D17:D18)</f>
        <v>65.632803999999993</v>
      </c>
      <c r="P16" s="6">
        <f>+SUM(F7:F16)+SUM(E17:E18)</f>
        <v>65.490884000000008</v>
      </c>
      <c r="Q16" s="69">
        <f>+SUM(G7:G16)+SUM(F17:F18)</f>
        <v>65.901978999999997</v>
      </c>
      <c r="R16" s="37"/>
      <c r="S16" s="80"/>
      <c r="T16" s="7"/>
    </row>
    <row r="17" spans="1:20">
      <c r="A17" s="42" t="s">
        <v>8</v>
      </c>
      <c r="B17" s="6">
        <f>+'[1]EXP TOTAL VINO PAIS'!Z181/1000000</f>
        <v>6.056025</v>
      </c>
      <c r="C17" s="6">
        <f>+'[1]EXP TOTAL VINO PAIS'!Z193/1000000</f>
        <v>4.7027060000000001</v>
      </c>
      <c r="D17" s="6">
        <f>+'[1]EXP TOTAL VINO PAIS'!Z205/1000000</f>
        <v>7.1124179999999999</v>
      </c>
      <c r="E17" s="6">
        <f>+'[1]EXP TOTAL VINO PAIS'!Z217/1000000</f>
        <v>6.4514480000000001</v>
      </c>
      <c r="F17" s="6">
        <f>+'[1]EXP TOTAL VINO PAIS'!Z229/1000000</f>
        <v>6.5102739999999999</v>
      </c>
      <c r="G17" s="69">
        <f>+'[1]EXP TOTAL VINO PAIS'!Z241/1000000</f>
        <v>5.966539</v>
      </c>
      <c r="H17" s="37"/>
      <c r="I17" s="7"/>
      <c r="J17" s="2"/>
      <c r="K17" s="42" t="s">
        <v>8</v>
      </c>
      <c r="L17" s="6">
        <f>+SUM('[1]EXP TOTAL VINO PAIS'!Z170:Z181)/1000000</f>
        <v>75.800385000000006</v>
      </c>
      <c r="M17" s="6">
        <f>+SUM(C7:C17)+SUM(B18)</f>
        <v>65.053280999999998</v>
      </c>
      <c r="N17" s="6">
        <f>+SUM(D7:D17)+SUM(C18)</f>
        <v>59.276530999999999</v>
      </c>
      <c r="O17" s="6">
        <f>+SUM(E7:E17)+SUM(D18)</f>
        <v>64.971833999999987</v>
      </c>
      <c r="P17" s="6">
        <f>+SUM(F7:F17)+SUM(E18)</f>
        <v>65.549710000000005</v>
      </c>
      <c r="Q17" s="69">
        <f>+SUM(G7:G17)+SUM(F18)</f>
        <v>65.358243999999999</v>
      </c>
      <c r="R17" s="37"/>
      <c r="S17" s="80"/>
      <c r="T17" s="7"/>
    </row>
    <row r="18" spans="1:20">
      <c r="A18" s="42" t="s">
        <v>9</v>
      </c>
      <c r="B18" s="6">
        <f>+'[1]EXP TOTAL VINO PAIS'!Z182/1000000</f>
        <v>7.7530020000000004</v>
      </c>
      <c r="C18" s="6">
        <f>+'[1]EXP TOTAL VINO PAIS'!Z194/1000000</f>
        <v>5.1404129999999997</v>
      </c>
      <c r="D18" s="6">
        <f>+'[1]EXP TOTAL VINO PAIS'!Z206/1000000</f>
        <v>7.1279260000000004</v>
      </c>
      <c r="E18" s="6">
        <f>+'[1]EXP TOTAL VINO PAIS'!Z218/1000000</f>
        <v>8.5436770000000006</v>
      </c>
      <c r="F18" s="6">
        <f>+'[1]EXP TOTAL VINO PAIS'!Z230/1000000</f>
        <v>3.9285389999999998</v>
      </c>
      <c r="G18" s="69">
        <f>+'[1]EXP TOTAL VINO PAIS'!Z242/1000000</f>
        <v>5.9803280000000001</v>
      </c>
      <c r="H18" s="37"/>
      <c r="I18" s="7"/>
      <c r="J18" s="2"/>
      <c r="K18" s="42" t="s">
        <v>9</v>
      </c>
      <c r="L18" s="6">
        <f>+SUM('[1]EXP TOTAL VINO PAIS'!Z171:Z182)/1000000</f>
        <v>75.881845999999996</v>
      </c>
      <c r="M18" s="6">
        <f>+SUM(C7:C18)</f>
        <v>62.440691999999999</v>
      </c>
      <c r="N18" s="6">
        <f>+SUM(D7:D18)</f>
        <v>61.264043999999998</v>
      </c>
      <c r="O18" s="6">
        <f>+SUM(E7:E18)</f>
        <v>66.387584999999987</v>
      </c>
      <c r="P18" s="6">
        <f>+SUM(F7:F18)</f>
        <v>60.93457200000001</v>
      </c>
      <c r="Q18" s="69">
        <f>+SUM(G7:G18)</f>
        <v>67.410032999999999</v>
      </c>
      <c r="R18" s="37"/>
      <c r="S18" s="80"/>
      <c r="T18" s="7"/>
    </row>
    <row r="19" spans="1:20" ht="28">
      <c r="A19" s="53" t="s">
        <v>13</v>
      </c>
      <c r="B19" s="54">
        <f>SUM(B7:B18)</f>
        <v>75.881845999999996</v>
      </c>
      <c r="C19" s="54">
        <f t="shared" ref="C19:F19" si="11">SUM(C7:C18)</f>
        <v>62.440691999999999</v>
      </c>
      <c r="D19" s="54">
        <f t="shared" si="11"/>
        <v>61.264043999999998</v>
      </c>
      <c r="E19" s="54">
        <f t="shared" si="11"/>
        <v>66.387584999999987</v>
      </c>
      <c r="F19" s="54">
        <f t="shared" si="11"/>
        <v>60.93457200000001</v>
      </c>
      <c r="G19" s="54">
        <f t="shared" ref="G19" si="12">SUM(G7:G18)</f>
        <v>67.410032999999999</v>
      </c>
      <c r="H19" s="55"/>
      <c r="I19" s="56"/>
      <c r="J19" s="3"/>
      <c r="K19" s="43" t="s">
        <v>14</v>
      </c>
      <c r="L19" s="46">
        <f t="shared" ref="L19" si="13">+AVERAGE(L7:L18)</f>
        <v>80.591327833333324</v>
      </c>
      <c r="M19" s="46">
        <f>+AVERAGE(M7:M18)</f>
        <v>69.101660333333328</v>
      </c>
      <c r="N19" s="46">
        <f t="shared" ref="N19:R19" si="14">+AVERAGE(N7:N18)</f>
        <v>58.782005083333331</v>
      </c>
      <c r="O19" s="46">
        <f t="shared" si="14"/>
        <v>66.414060499999977</v>
      </c>
      <c r="P19" s="46">
        <f t="shared" si="14"/>
        <v>62.112787916666669</v>
      </c>
      <c r="Q19" s="70">
        <f t="shared" si="14"/>
        <v>64.277063166666665</v>
      </c>
      <c r="R19" s="47">
        <f t="shared" si="14"/>
        <v>71.38650299999999</v>
      </c>
      <c r="S19" s="81">
        <f t="shared" ref="S19" si="15">+R19/Q19-1</f>
        <v>0.11060617089643565</v>
      </c>
      <c r="T19" s="77">
        <f>+POWER(R19/M19,0.2)-1</f>
        <v>6.5272219478438309E-3</v>
      </c>
    </row>
    <row r="20" spans="1:20" ht="28">
      <c r="A20" s="57" t="s">
        <v>15</v>
      </c>
      <c r="B20" s="58">
        <f t="shared" ref="B20:G20" si="16">+B19/B$181</f>
        <v>0.2926885306263054</v>
      </c>
      <c r="C20" s="58">
        <f t="shared" si="16"/>
        <v>0.27820795941922954</v>
      </c>
      <c r="D20" s="58">
        <f t="shared" si="16"/>
        <v>0.22332650281005187</v>
      </c>
      <c r="E20" s="58">
        <f t="shared" si="16"/>
        <v>0.21776368685292916</v>
      </c>
      <c r="F20" s="58">
        <f t="shared" si="16"/>
        <v>0.15589792272151062</v>
      </c>
      <c r="G20" s="58">
        <f t="shared" si="16"/>
        <v>0.23332077280647825</v>
      </c>
      <c r="H20" s="59"/>
      <c r="I20" s="60"/>
      <c r="J20" s="3"/>
      <c r="K20" s="44" t="s">
        <v>15</v>
      </c>
      <c r="L20" s="48">
        <f t="shared" ref="L20:Q20" si="17">+L19/L$181</f>
        <v>0.31124935999061154</v>
      </c>
      <c r="M20" s="48">
        <f t="shared" si="17"/>
        <v>0.28725889596388066</v>
      </c>
      <c r="N20" s="48">
        <f t="shared" si="17"/>
        <v>0.24944453380973411</v>
      </c>
      <c r="O20" s="48">
        <f t="shared" si="17"/>
        <v>0.22416411908750783</v>
      </c>
      <c r="P20" s="48">
        <f t="shared" si="17"/>
        <v>0.16674580879506717</v>
      </c>
      <c r="Q20" s="71">
        <f t="shared" si="17"/>
        <v>0.19820254389597095</v>
      </c>
      <c r="R20" s="74">
        <f t="shared" ref="R20" si="18">+R19/R$181</f>
        <v>0.2545367288392118</v>
      </c>
      <c r="S20" s="74"/>
      <c r="T20" s="78"/>
    </row>
    <row r="21" spans="1:20" ht="29" thickBot="1">
      <c r="A21" s="61" t="s">
        <v>12</v>
      </c>
      <c r="B21" s="62"/>
      <c r="C21" s="63">
        <f>+C19/B19-1</f>
        <v>-0.17713267017779188</v>
      </c>
      <c r="D21" s="63">
        <f t="shared" ref="D21:G21" si="19">+D19/C19-1</f>
        <v>-1.8844249836308724E-2</v>
      </c>
      <c r="E21" s="63">
        <f t="shared" si="19"/>
        <v>8.3630473365421176E-2</v>
      </c>
      <c r="F21" s="63">
        <f t="shared" si="19"/>
        <v>-8.213904753426382E-2</v>
      </c>
      <c r="G21" s="63">
        <f t="shared" si="19"/>
        <v>0.10626908153223735</v>
      </c>
      <c r="H21" s="64"/>
      <c r="I21" s="65"/>
      <c r="J21" s="2"/>
      <c r="K21" s="45" t="s">
        <v>12</v>
      </c>
      <c r="L21" s="49"/>
      <c r="M21" s="50">
        <f>+M19/L19-1</f>
        <v>-0.14256704547369126</v>
      </c>
      <c r="N21" s="50">
        <f t="shared" ref="N21:R21" si="20">+N19/M19-1</f>
        <v>-0.14934019240955909</v>
      </c>
      <c r="O21" s="50">
        <f t="shared" si="20"/>
        <v>0.12983659549971005</v>
      </c>
      <c r="P21" s="50">
        <f t="shared" si="20"/>
        <v>-6.4764487383410452E-2</v>
      </c>
      <c r="Q21" s="72">
        <f t="shared" si="20"/>
        <v>3.4844278007673424E-2</v>
      </c>
      <c r="R21" s="75">
        <f t="shared" si="20"/>
        <v>0.11060617089643565</v>
      </c>
      <c r="S21" s="51"/>
      <c r="T21" s="52"/>
    </row>
    <row r="22" spans="1:20" ht="15" thickBo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</row>
    <row r="23" spans="1:20" ht="15" thickBot="1">
      <c r="A23" s="275" t="s">
        <v>104</v>
      </c>
      <c r="B23" s="276"/>
      <c r="C23" s="276"/>
      <c r="D23" s="276"/>
      <c r="E23" s="276"/>
      <c r="F23" s="276"/>
      <c r="G23" s="276"/>
      <c r="H23" s="276"/>
      <c r="I23" s="277"/>
      <c r="J23" s="2"/>
      <c r="K23" s="275" t="s">
        <v>105</v>
      </c>
      <c r="L23" s="276"/>
      <c r="M23" s="276"/>
      <c r="N23" s="276"/>
      <c r="O23" s="276"/>
      <c r="P23" s="276"/>
      <c r="Q23" s="276"/>
      <c r="R23" s="276"/>
      <c r="S23" s="276"/>
      <c r="T23" s="277"/>
    </row>
    <row r="24" spans="1:20" ht="42">
      <c r="A24" s="38"/>
      <c r="B24" s="39">
        <v>2016</v>
      </c>
      <c r="C24" s="39">
        <f>+B24+1</f>
        <v>2017</v>
      </c>
      <c r="D24" s="39">
        <f t="shared" ref="D24:H24" si="21">+C24+1</f>
        <v>2018</v>
      </c>
      <c r="E24" s="39">
        <f t="shared" si="21"/>
        <v>2019</v>
      </c>
      <c r="F24" s="39">
        <f t="shared" si="21"/>
        <v>2020</v>
      </c>
      <c r="G24" s="210">
        <f t="shared" si="21"/>
        <v>2021</v>
      </c>
      <c r="H24" s="40">
        <f t="shared" si="21"/>
        <v>2022</v>
      </c>
      <c r="I24" s="41" t="s">
        <v>16</v>
      </c>
      <c r="J24" s="2"/>
      <c r="K24" s="67"/>
      <c r="L24" s="66">
        <v>2016</v>
      </c>
      <c r="M24" s="66">
        <f>+L24+1</f>
        <v>2017</v>
      </c>
      <c r="N24" s="66">
        <f t="shared" ref="N24:R24" si="22">+M24+1</f>
        <v>2018</v>
      </c>
      <c r="O24" s="66">
        <f t="shared" si="22"/>
        <v>2019</v>
      </c>
      <c r="P24" s="66">
        <f t="shared" si="22"/>
        <v>2020</v>
      </c>
      <c r="Q24" s="68">
        <f t="shared" si="22"/>
        <v>2021</v>
      </c>
      <c r="R24" s="73">
        <f t="shared" si="22"/>
        <v>2022</v>
      </c>
      <c r="S24" s="79" t="s">
        <v>16</v>
      </c>
      <c r="T24" s="76" t="s">
        <v>21</v>
      </c>
    </row>
    <row r="25" spans="1:20">
      <c r="A25" s="42" t="s">
        <v>10</v>
      </c>
      <c r="B25" s="6">
        <f>+'[1]EXP TOTAL VINO PAIS'!AA171/1000000</f>
        <v>2.409602</v>
      </c>
      <c r="C25" s="6">
        <f>+'[1]EXP TOTAL VINO PAIS'!AA183/1000000</f>
        <v>2.9927410000000001</v>
      </c>
      <c r="D25" s="6">
        <f>+'[1]EXP TOTAL VINO PAIS'!AA195/1000000</f>
        <v>2.2213150000000002</v>
      </c>
      <c r="E25" s="6">
        <f>+'[1]EXP TOTAL VINO PAIS'!AA207/1000000</f>
        <v>3.231382</v>
      </c>
      <c r="F25" s="6">
        <f>+'[1]EXP TOTAL VINO PAIS'!AA219/1000000</f>
        <v>3.9112439999999999</v>
      </c>
      <c r="G25" s="69">
        <f>+'[1]EXP TOTAL VINO PAIS'!AA231/1000000</f>
        <v>4.4134900000000004</v>
      </c>
      <c r="H25" s="37">
        <f>+'[1]EXP TOTAL VINO PAIS'!AA243/1000000</f>
        <v>2.8808220000000002</v>
      </c>
      <c r="I25" s="7">
        <f>+H25/G25-1</f>
        <v>-0.34726894135933239</v>
      </c>
      <c r="J25" s="2"/>
      <c r="K25" s="42" t="s">
        <v>10</v>
      </c>
      <c r="L25" s="6">
        <f>+SUM('[1]EXP TOTAL VINO PAIS'!AA160:AA171)/1000000</f>
        <v>29.868644</v>
      </c>
      <c r="M25" s="6">
        <f>+SUM(C25)+SUM(B26:B36)</f>
        <v>31.922093000000004</v>
      </c>
      <c r="N25" s="6">
        <f>+SUM(D25)+SUM(C26:C36)</f>
        <v>33.168529999999997</v>
      </c>
      <c r="O25" s="6">
        <f>+SUM(E25)+SUM(D26:D36)</f>
        <v>36.383245000000002</v>
      </c>
      <c r="P25" s="6">
        <f>+SUM(F25)+SUM(E26:E36)</f>
        <v>42.990412000000006</v>
      </c>
      <c r="Q25" s="69">
        <f t="shared" ref="Q25:R25" si="23">+SUM(G25)+SUM(F26:F36)</f>
        <v>56.877958</v>
      </c>
      <c r="R25" s="37">
        <f t="shared" si="23"/>
        <v>58.509549</v>
      </c>
      <c r="S25" s="80">
        <f t="shared" ref="S25:S29" si="24">+R25/Q25-1</f>
        <v>2.8685822370767999E-2</v>
      </c>
      <c r="T25" s="7">
        <f t="shared" ref="T25:T29" si="25">+POWER(R25/M25,0.2)-1</f>
        <v>0.12882619372334658</v>
      </c>
    </row>
    <row r="26" spans="1:20">
      <c r="A26" s="42" t="s">
        <v>11</v>
      </c>
      <c r="B26" s="6">
        <f>+'[1]EXP TOTAL VINO PAIS'!AA172/1000000</f>
        <v>2.5944440000000002</v>
      </c>
      <c r="C26" s="6">
        <f>+'[1]EXP TOTAL VINO PAIS'!AA184/1000000</f>
        <v>2.3841909999999999</v>
      </c>
      <c r="D26" s="6">
        <f>+'[1]EXP TOTAL VINO PAIS'!AA196/1000000</f>
        <v>2.2643810000000002</v>
      </c>
      <c r="E26" s="6">
        <f>+'[1]EXP TOTAL VINO PAIS'!AA208/1000000</f>
        <v>3.1306440000000002</v>
      </c>
      <c r="F26" s="6">
        <f>+'[1]EXP TOTAL VINO PAIS'!AA220/1000000</f>
        <v>3.316465</v>
      </c>
      <c r="G26" s="69">
        <f>+'[1]EXP TOTAL VINO PAIS'!AA232/1000000</f>
        <v>4.5945799999999997</v>
      </c>
      <c r="H26" s="37">
        <f>+'[1]EXP TOTAL VINO PAIS'!AA244/1000000</f>
        <v>5.0823369999999999</v>
      </c>
      <c r="I26" s="7">
        <f t="shared" ref="I26:I29" si="26">+H26/G26-1</f>
        <v>0.10615921368220826</v>
      </c>
      <c r="J26" s="2"/>
      <c r="K26" s="42" t="s">
        <v>11</v>
      </c>
      <c r="L26" s="6">
        <f>+SUM('[1]EXP TOTAL VINO PAIS'!AA161:AA172)/1000000</f>
        <v>30.553293</v>
      </c>
      <c r="M26" s="6">
        <f>+SUM(C25:C26)+SUM(B27:B36)</f>
        <v>31.711840000000002</v>
      </c>
      <c r="N26" s="6">
        <f>+SUM(D25:D26)+SUM(C27:C36)</f>
        <v>33.048720000000003</v>
      </c>
      <c r="O26" s="6">
        <f>+SUM(E25:E26)+SUM(D27:D36)</f>
        <v>37.249508000000006</v>
      </c>
      <c r="P26" s="6">
        <f>+SUM(F25:F26)+SUM(E27:E36)</f>
        <v>43.176232999999996</v>
      </c>
      <c r="Q26" s="69">
        <f t="shared" ref="Q26:R26" si="27">+SUM(G25:G26)+SUM(F27:F36)</f>
        <v>58.156072999999992</v>
      </c>
      <c r="R26" s="37">
        <f t="shared" si="27"/>
        <v>58.997306000000002</v>
      </c>
      <c r="S26" s="80">
        <f t="shared" si="24"/>
        <v>1.446509292331366E-2</v>
      </c>
      <c r="T26" s="7">
        <f t="shared" si="25"/>
        <v>0.13219738598373132</v>
      </c>
    </row>
    <row r="27" spans="1:20">
      <c r="A27" s="42" t="s">
        <v>0</v>
      </c>
      <c r="B27" s="6">
        <f>+'[1]EXP TOTAL VINO PAIS'!AA173/1000000</f>
        <v>2.6040230000000002</v>
      </c>
      <c r="C27" s="6">
        <f>+'[1]EXP TOTAL VINO PAIS'!AA185/1000000</f>
        <v>2.5808680000000002</v>
      </c>
      <c r="D27" s="6">
        <f>+'[1]EXP TOTAL VINO PAIS'!AA197/1000000</f>
        <v>3.1448390000000002</v>
      </c>
      <c r="E27" s="6">
        <f>+'[1]EXP TOTAL VINO PAIS'!AA209/1000000</f>
        <v>3.5318290000000001</v>
      </c>
      <c r="F27" s="6">
        <f>+'[1]EXP TOTAL VINO PAIS'!AA221/1000000</f>
        <v>4.1228220000000002</v>
      </c>
      <c r="G27" s="69">
        <f>+'[1]EXP TOTAL VINO PAIS'!AA233/1000000</f>
        <v>5.0279780000000001</v>
      </c>
      <c r="H27" s="37">
        <f>+'[1]EXP TOTAL VINO PAIS'!AA245/1000000</f>
        <v>5.9946120000000001</v>
      </c>
      <c r="I27" s="7">
        <f t="shared" si="26"/>
        <v>0.19225104008012761</v>
      </c>
      <c r="J27" s="2"/>
      <c r="K27" s="42" t="s">
        <v>0</v>
      </c>
      <c r="L27" s="6">
        <f>+SUM('[1]EXP TOTAL VINO PAIS'!AA162:AA173)/1000000</f>
        <v>31.171669000000001</v>
      </c>
      <c r="M27" s="6">
        <f>+SUM(C25:C27)+SUM(B28:B36)</f>
        <v>31.688685000000007</v>
      </c>
      <c r="N27" s="6">
        <f>+SUM(D25:D27)+SUM(C28:C36)</f>
        <v>33.612690999999998</v>
      </c>
      <c r="O27" s="6">
        <f>+SUM(E25:E27)+SUM(D28:D36)</f>
        <v>37.636498000000003</v>
      </c>
      <c r="P27" s="6">
        <f>+SUM(F25:F27)+SUM(E28:E36)</f>
        <v>43.767225999999994</v>
      </c>
      <c r="Q27" s="69">
        <f t="shared" ref="Q27:R27" si="28">+SUM(G25:G27)+SUM(F28:F36)</f>
        <v>59.061229000000004</v>
      </c>
      <c r="R27" s="37">
        <f t="shared" si="28"/>
        <v>59.963940000000001</v>
      </c>
      <c r="S27" s="80">
        <f t="shared" si="24"/>
        <v>1.5284324679393224E-2</v>
      </c>
      <c r="T27" s="7">
        <f t="shared" si="25"/>
        <v>0.13604932686170845</v>
      </c>
    </row>
    <row r="28" spans="1:20">
      <c r="A28" s="42" t="s">
        <v>1</v>
      </c>
      <c r="B28" s="6">
        <f>+'[1]EXP TOTAL VINO PAIS'!AA174/1000000</f>
        <v>2.0695429999999999</v>
      </c>
      <c r="C28" s="6">
        <f>+'[1]EXP TOTAL VINO PAIS'!AA186/1000000</f>
        <v>2.9866259999999998</v>
      </c>
      <c r="D28" s="6">
        <f>+'[1]EXP TOTAL VINO PAIS'!AA198/1000000</f>
        <v>3.1776490000000002</v>
      </c>
      <c r="E28" s="6">
        <f>+'[1]EXP TOTAL VINO PAIS'!AA210/1000000</f>
        <v>3.1977600000000002</v>
      </c>
      <c r="F28" s="6">
        <f>+'[1]EXP TOTAL VINO PAIS'!AA222/1000000</f>
        <v>3.3680569999999999</v>
      </c>
      <c r="G28" s="69">
        <f>+'[1]EXP TOTAL VINO PAIS'!AA234/1000000</f>
        <v>4.9651649999999998</v>
      </c>
      <c r="H28" s="37">
        <f>+'[1]EXP TOTAL VINO PAIS'!AA246/1000000</f>
        <v>3.3324699999999998</v>
      </c>
      <c r="I28" s="7">
        <f t="shared" si="26"/>
        <v>-0.3288299583196127</v>
      </c>
      <c r="J28" s="2"/>
      <c r="K28" s="42" t="s">
        <v>1</v>
      </c>
      <c r="L28" s="6">
        <f>+SUM('[1]EXP TOTAL VINO PAIS'!AA163:AA174)/1000000</f>
        <v>30.121302</v>
      </c>
      <c r="M28" s="6">
        <f>+SUM(C25:C28)+SUM(B29:B36)</f>
        <v>32.605767999999998</v>
      </c>
      <c r="N28" s="6">
        <f>+SUM(D25:D28)+SUM(C29:C36)</f>
        <v>33.803713999999999</v>
      </c>
      <c r="O28" s="6">
        <f>+SUM(E25:E28)+SUM(D29:D36)</f>
        <v>37.656609000000003</v>
      </c>
      <c r="P28" s="6">
        <f>+SUM(F25:F28)+SUM(E29:E36)</f>
        <v>43.937522999999999</v>
      </c>
      <c r="Q28" s="69">
        <f t="shared" ref="Q28:R28" si="29">+SUM(G25:G28)+SUM(F29:F36)</f>
        <v>60.658337000000003</v>
      </c>
      <c r="R28" s="37">
        <f t="shared" si="29"/>
        <v>58.331244999999996</v>
      </c>
      <c r="S28" s="80">
        <f t="shared" si="24"/>
        <v>-3.8363926792124303E-2</v>
      </c>
      <c r="T28" s="7">
        <f t="shared" si="25"/>
        <v>0.12336622521627971</v>
      </c>
    </row>
    <row r="29" spans="1:20">
      <c r="A29" s="42" t="s">
        <v>2</v>
      </c>
      <c r="B29" s="6">
        <f>+'[1]EXP TOTAL VINO PAIS'!AA175/1000000</f>
        <v>2.4315020000000001</v>
      </c>
      <c r="C29" s="6">
        <f>+'[1]EXP TOTAL VINO PAIS'!AA187/1000000</f>
        <v>2.7404929999999998</v>
      </c>
      <c r="D29" s="6">
        <f>+'[1]EXP TOTAL VINO PAIS'!AA199/1000000</f>
        <v>2.6075300000000001</v>
      </c>
      <c r="E29" s="6">
        <f>+'[1]EXP TOTAL VINO PAIS'!AA211/1000000</f>
        <v>3.7793350000000001</v>
      </c>
      <c r="F29" s="6">
        <f>+'[1]EXP TOTAL VINO PAIS'!AA223/1000000</f>
        <v>5.2838820000000002</v>
      </c>
      <c r="G29" s="69">
        <f>+'[1]EXP TOTAL VINO PAIS'!AA235/1000000</f>
        <v>6.4280369999999998</v>
      </c>
      <c r="H29" s="37">
        <f>+'[1]EXP TOTAL VINO PAIS'!AA247/1000000</f>
        <v>4.1618589999999998</v>
      </c>
      <c r="I29" s="7">
        <f t="shared" si="26"/>
        <v>-0.35254588609244164</v>
      </c>
      <c r="J29" s="2"/>
      <c r="K29" s="42" t="s">
        <v>2</v>
      </c>
      <c r="L29" s="6">
        <f>+SUM('[1]EXP TOTAL VINO PAIS'!AA164:AA175)/1000000</f>
        <v>30.292736000000001</v>
      </c>
      <c r="M29" s="6">
        <f>+SUM(C25:C29)+SUM(B30:B36)</f>
        <v>32.914759000000004</v>
      </c>
      <c r="N29" s="6">
        <f>+SUM(D25:D29)+SUM(C30:C36)</f>
        <v>33.670751000000003</v>
      </c>
      <c r="O29" s="6">
        <f>+SUM(E25:E29)+SUM(D30:D36)</f>
        <v>38.828414000000002</v>
      </c>
      <c r="P29" s="6">
        <f>+SUM(F25:F29)+SUM(E30:E36)</f>
        <v>45.442070000000001</v>
      </c>
      <c r="Q29" s="69">
        <f t="shared" ref="Q29:R29" si="30">+SUM(G25:G29)+SUM(F30:F36)</f>
        <v>61.802492000000001</v>
      </c>
      <c r="R29" s="37">
        <f t="shared" si="30"/>
        <v>56.065066999999999</v>
      </c>
      <c r="S29" s="80">
        <f t="shared" si="24"/>
        <v>-9.2834848795417479E-2</v>
      </c>
      <c r="T29" s="7">
        <f t="shared" si="25"/>
        <v>0.11239834276148986</v>
      </c>
    </row>
    <row r="30" spans="1:20">
      <c r="A30" s="42" t="s">
        <v>3</v>
      </c>
      <c r="B30" s="6">
        <f>+'[1]EXP TOTAL VINO PAIS'!AA176/1000000</f>
        <v>2.138595</v>
      </c>
      <c r="C30" s="6">
        <f>+'[1]EXP TOTAL VINO PAIS'!AA188/1000000</f>
        <v>3.4802050000000002</v>
      </c>
      <c r="D30" s="6">
        <f>+'[1]EXP TOTAL VINO PAIS'!AA200/1000000</f>
        <v>2.4039959999999998</v>
      </c>
      <c r="E30" s="6">
        <f>+'[1]EXP TOTAL VINO PAIS'!AA212/1000000</f>
        <v>2.5898219999999998</v>
      </c>
      <c r="F30" s="6">
        <f>+'[1]EXP TOTAL VINO PAIS'!AA224/1000000</f>
        <v>4.7876190000000003</v>
      </c>
      <c r="G30" s="69">
        <f>+'[1]EXP TOTAL VINO PAIS'!AA236/1000000</f>
        <v>3.876458</v>
      </c>
      <c r="H30" s="37"/>
      <c r="I30" s="7"/>
      <c r="J30" s="2"/>
      <c r="K30" s="42" t="s">
        <v>3</v>
      </c>
      <c r="L30" s="6">
        <f>+SUM('[1]EXP TOTAL VINO PAIS'!AA165:AA176)/1000000</f>
        <v>29.739629000000001</v>
      </c>
      <c r="M30" s="6">
        <f>+SUM(C25:C30)+SUM(B31:B36)</f>
        <v>34.256369000000007</v>
      </c>
      <c r="N30" s="6">
        <f>+SUM(D25:D30)+SUM(C31:C36)</f>
        <v>32.594542000000004</v>
      </c>
      <c r="O30" s="6">
        <f>+SUM(E25:E30)+SUM(D31:D36)</f>
        <v>39.014240000000001</v>
      </c>
      <c r="P30" s="6">
        <f>+SUM(F25:F30)+SUM(E31:E36)</f>
        <v>47.639866999999995</v>
      </c>
      <c r="Q30" s="69">
        <f t="shared" ref="Q30" si="31">+SUM(G25:G30)+SUM(F31:F36)</f>
        <v>60.891330999999994</v>
      </c>
      <c r="R30" s="37"/>
      <c r="S30" s="80"/>
      <c r="T30" s="7"/>
    </row>
    <row r="31" spans="1:20">
      <c r="A31" s="42" t="s">
        <v>4</v>
      </c>
      <c r="B31" s="6">
        <f>+'[1]EXP TOTAL VINO PAIS'!AA177/1000000</f>
        <v>2.408334</v>
      </c>
      <c r="C31" s="6">
        <f>+'[1]EXP TOTAL VINO PAIS'!AA189/1000000</f>
        <v>2.811763</v>
      </c>
      <c r="D31" s="6">
        <f>+'[1]EXP TOTAL VINO PAIS'!AA201/1000000</f>
        <v>3.0294949999999998</v>
      </c>
      <c r="E31" s="6">
        <f>+'[1]EXP TOTAL VINO PAIS'!AA213/1000000</f>
        <v>3.115917</v>
      </c>
      <c r="F31" s="6">
        <f>+'[1]EXP TOTAL VINO PAIS'!AA225/1000000</f>
        <v>5.1133959999999998</v>
      </c>
      <c r="G31" s="69">
        <f>+'[1]EXP TOTAL VINO PAIS'!AA237/1000000</f>
        <v>5.1938190000000004</v>
      </c>
      <c r="H31" s="37"/>
      <c r="I31" s="7"/>
      <c r="J31" s="2"/>
      <c r="K31" s="42" t="s">
        <v>4</v>
      </c>
      <c r="L31" s="6">
        <f>+SUM('[1]EXP TOTAL VINO PAIS'!AA166:AA177)/1000000</f>
        <v>29.729562999999999</v>
      </c>
      <c r="M31" s="6">
        <f>+SUM(C25:C31)+SUM(B32:B36)</f>
        <v>34.659798000000002</v>
      </c>
      <c r="N31" s="6">
        <f>+SUM(D25:D31)+SUM(C32:C36)</f>
        <v>32.812274000000002</v>
      </c>
      <c r="O31" s="6">
        <f>+SUM(E25:E31)+SUM(D32:D36)</f>
        <v>39.100662</v>
      </c>
      <c r="P31" s="6">
        <f>+SUM(F25:F31)+SUM(E32:E36)</f>
        <v>49.637346000000008</v>
      </c>
      <c r="Q31" s="69">
        <f>+SUM(G25:G31)+SUM(F32:F36)</f>
        <v>60.971754000000004</v>
      </c>
      <c r="R31" s="37"/>
      <c r="S31" s="80"/>
      <c r="T31" s="7"/>
    </row>
    <row r="32" spans="1:20">
      <c r="A32" s="42" t="s">
        <v>5</v>
      </c>
      <c r="B32" s="6">
        <f>+'[1]EXP TOTAL VINO PAIS'!AA178/1000000</f>
        <v>3.1483780000000001</v>
      </c>
      <c r="C32" s="6">
        <f>+'[1]EXP TOTAL VINO PAIS'!AA190/1000000</f>
        <v>2.7962570000000002</v>
      </c>
      <c r="D32" s="6">
        <f>+'[1]EXP TOTAL VINO PAIS'!AA202/1000000</f>
        <v>2.6425920000000001</v>
      </c>
      <c r="E32" s="6">
        <f>+'[1]EXP TOTAL VINO PAIS'!AA214/1000000</f>
        <v>3.4297529999999998</v>
      </c>
      <c r="F32" s="6">
        <f>+'[1]EXP TOTAL VINO PAIS'!AA226/1000000</f>
        <v>6.8591540000000002</v>
      </c>
      <c r="G32" s="69">
        <f>+'[1]EXP TOTAL VINO PAIS'!AA238/1000000</f>
        <v>4.2594700000000003</v>
      </c>
      <c r="H32" s="37"/>
      <c r="I32" s="7"/>
      <c r="J32" s="2"/>
      <c r="K32" s="42" t="s">
        <v>5</v>
      </c>
      <c r="L32" s="6">
        <f>+SUM('[1]EXP TOTAL VINO PAIS'!AA167:AA178)/1000000</f>
        <v>30.633376999999999</v>
      </c>
      <c r="M32" s="6">
        <f>+SUM(C25:C32)+SUM(B33:B36)</f>
        <v>34.307676999999998</v>
      </c>
      <c r="N32" s="6">
        <f>+SUM(D25:D32)+SUM(C33:C36)</f>
        <v>32.658608999999998</v>
      </c>
      <c r="O32" s="6">
        <f>+SUM(E25:E32)+SUM(D33:D36)</f>
        <v>39.887822999999997</v>
      </c>
      <c r="P32" s="6">
        <f>+SUM(F25:F32)+SUM(E33:E36)</f>
        <v>53.066747000000007</v>
      </c>
      <c r="Q32" s="69">
        <f>+SUM(G25:G32)+SUM(F33:F36)</f>
        <v>58.372070000000001</v>
      </c>
      <c r="R32" s="37"/>
      <c r="S32" s="80"/>
      <c r="T32" s="7"/>
    </row>
    <row r="33" spans="1:20">
      <c r="A33" s="42" t="s">
        <v>6</v>
      </c>
      <c r="B33" s="6">
        <f>+'[1]EXP TOTAL VINO PAIS'!AA179/1000000</f>
        <v>3.0057550000000002</v>
      </c>
      <c r="C33" s="6">
        <f>+'[1]EXP TOTAL VINO PAIS'!AA191/1000000</f>
        <v>3.1190519999999999</v>
      </c>
      <c r="D33" s="6">
        <f>+'[1]EXP TOTAL VINO PAIS'!AA203/1000000</f>
        <v>3.1971250000000002</v>
      </c>
      <c r="E33" s="6">
        <f>+'[1]EXP TOTAL VINO PAIS'!AA215/1000000</f>
        <v>3.998577</v>
      </c>
      <c r="F33" s="6">
        <f>+'[1]EXP TOTAL VINO PAIS'!AA227/1000000</f>
        <v>4.8124180000000001</v>
      </c>
      <c r="G33" s="69">
        <f>+'[1]EXP TOTAL VINO PAIS'!AA239/1000000</f>
        <v>4.8528409999999997</v>
      </c>
      <c r="H33" s="37"/>
      <c r="I33" s="7"/>
      <c r="J33" s="2"/>
      <c r="K33" s="42" t="s">
        <v>6</v>
      </c>
      <c r="L33" s="6">
        <f>+SUM('[1]EXP TOTAL VINO PAIS'!AA168:AA179)/1000000</f>
        <v>31.141642000000001</v>
      </c>
      <c r="M33" s="6">
        <f>+SUM(C25:C33)+SUM(B34:B36)</f>
        <v>34.420974000000001</v>
      </c>
      <c r="N33" s="6">
        <f>+SUM(D25:D33)+SUM(C34:C36)</f>
        <v>32.736682000000002</v>
      </c>
      <c r="O33" s="6">
        <f>+SUM(E25:E33)+SUM(D34:D36)</f>
        <v>40.689275000000002</v>
      </c>
      <c r="P33" s="6">
        <f>+SUM(F25:F33)+SUM(E34:E36)</f>
        <v>53.880588000000003</v>
      </c>
      <c r="Q33" s="69">
        <f>+SUM(G25:G33)+SUM(F34:F36)</f>
        <v>58.412492999999998</v>
      </c>
      <c r="R33" s="37"/>
      <c r="S33" s="80"/>
      <c r="T33" s="7"/>
    </row>
    <row r="34" spans="1:20">
      <c r="A34" s="42" t="s">
        <v>7</v>
      </c>
      <c r="B34" s="6">
        <f>+'[1]EXP TOTAL VINO PAIS'!AA180/1000000</f>
        <v>3.361186</v>
      </c>
      <c r="C34" s="6">
        <f>+'[1]EXP TOTAL VINO PAIS'!AA192/1000000</f>
        <v>2.6834120000000001</v>
      </c>
      <c r="D34" s="6">
        <f>+'[1]EXP TOTAL VINO PAIS'!AA204/1000000</f>
        <v>3.07775</v>
      </c>
      <c r="E34" s="6">
        <f>+'[1]EXP TOTAL VINO PAIS'!AA216/1000000</f>
        <v>4.197946</v>
      </c>
      <c r="F34" s="6">
        <f>+'[1]EXP TOTAL VINO PAIS'!AA228/1000000</f>
        <v>5.0880520000000002</v>
      </c>
      <c r="G34" s="69">
        <f>+'[1]EXP TOTAL VINO PAIS'!AA240/1000000</f>
        <v>4.6410349999999996</v>
      </c>
      <c r="H34" s="37"/>
      <c r="I34" s="7"/>
      <c r="J34" s="2"/>
      <c r="K34" s="42" t="s">
        <v>7</v>
      </c>
      <c r="L34" s="6">
        <f>+SUM('[1]EXP TOTAL VINO PAIS'!AA169:AA180)/1000000</f>
        <v>31.484123</v>
      </c>
      <c r="M34" s="6">
        <f>+SUM(C25:C34)+SUM(B35:B36)</f>
        <v>33.743200000000002</v>
      </c>
      <c r="N34" s="6">
        <f>+SUM(D25:D34)+SUM(C35:C36)</f>
        <v>33.131019999999999</v>
      </c>
      <c r="O34" s="6">
        <f>+SUM(E25:E34)+SUM(D35:D36)</f>
        <v>41.809471000000002</v>
      </c>
      <c r="P34" s="6">
        <f>+SUM(F25:F34)+SUM(E35:E36)</f>
        <v>54.770694000000006</v>
      </c>
      <c r="Q34" s="69">
        <f>+SUM(G25:G34)+SUM(F35:F36)</f>
        <v>57.965476000000002</v>
      </c>
      <c r="R34" s="37"/>
      <c r="S34" s="80"/>
      <c r="T34" s="7"/>
    </row>
    <row r="35" spans="1:20">
      <c r="A35" s="42" t="s">
        <v>8</v>
      </c>
      <c r="B35" s="6">
        <f>+'[1]EXP TOTAL VINO PAIS'!AA181/1000000</f>
        <v>2.862304</v>
      </c>
      <c r="C35" s="6">
        <f>+'[1]EXP TOTAL VINO PAIS'!AA193/1000000</f>
        <v>2.7042999999999999</v>
      </c>
      <c r="D35" s="6">
        <f>+'[1]EXP TOTAL VINO PAIS'!AA205/1000000</f>
        <v>3.3135940000000002</v>
      </c>
      <c r="E35" s="6">
        <f>+'[1]EXP TOTAL VINO PAIS'!AA217/1000000</f>
        <v>3.4806119999999998</v>
      </c>
      <c r="F35" s="6">
        <f>+'[1]EXP TOTAL VINO PAIS'!AA229/1000000</f>
        <v>4.9198139999999997</v>
      </c>
      <c r="G35" s="69">
        <f>+'[1]EXP TOTAL VINO PAIS'!AA241/1000000</f>
        <v>5.9706890000000001</v>
      </c>
      <c r="H35" s="37"/>
      <c r="I35" s="7"/>
      <c r="J35" s="2"/>
      <c r="K35" s="42" t="s">
        <v>8</v>
      </c>
      <c r="L35" s="6">
        <f>+SUM('[1]EXP TOTAL VINO PAIS'!AA170:AA181)/1000000</f>
        <v>31.863043000000001</v>
      </c>
      <c r="M35" s="6">
        <f>+SUM(C25:C35)+SUM(B36)</f>
        <v>33.585196000000003</v>
      </c>
      <c r="N35" s="6">
        <f>+SUM(D25:D35)+SUM(C36)</f>
        <v>33.740314000000005</v>
      </c>
      <c r="O35" s="6">
        <f>+SUM(E25:E35)+SUM(D36)</f>
        <v>41.976489000000001</v>
      </c>
      <c r="P35" s="6">
        <f>+SUM(F25:F35)+SUM(E36)</f>
        <v>56.209896000000008</v>
      </c>
      <c r="Q35" s="69">
        <f>+SUM(G25:G35)+SUM(F36)</f>
        <v>59.016351</v>
      </c>
      <c r="R35" s="37"/>
      <c r="S35" s="80"/>
      <c r="T35" s="7"/>
    </row>
    <row r="36" spans="1:20">
      <c r="A36" s="42" t="s">
        <v>9</v>
      </c>
      <c r="B36" s="6">
        <f>+'[1]EXP TOTAL VINO PAIS'!AA182/1000000</f>
        <v>2.305288</v>
      </c>
      <c r="C36" s="6">
        <f>+'[1]EXP TOTAL VINO PAIS'!AA194/1000000</f>
        <v>2.6600480000000002</v>
      </c>
      <c r="D36" s="6">
        <f>+'[1]EXP TOTAL VINO PAIS'!AA206/1000000</f>
        <v>4.2929120000000003</v>
      </c>
      <c r="E36" s="6">
        <f>+'[1]EXP TOTAL VINO PAIS'!AA218/1000000</f>
        <v>4.6269729999999996</v>
      </c>
      <c r="F36" s="6">
        <f>+'[1]EXP TOTAL VINO PAIS'!AA230/1000000</f>
        <v>4.792789</v>
      </c>
      <c r="G36" s="69">
        <f>+'[1]EXP TOTAL VINO PAIS'!AA242/1000000</f>
        <v>5.8186549999999997</v>
      </c>
      <c r="H36" s="37"/>
      <c r="I36" s="7"/>
      <c r="J36" s="2"/>
      <c r="K36" s="42" t="s">
        <v>9</v>
      </c>
      <c r="L36" s="6">
        <f>+SUM('[1]EXP TOTAL VINO PAIS'!AA171:AA182)/1000000</f>
        <v>31.338954000000001</v>
      </c>
      <c r="M36" s="6">
        <f>+SUM(C25:C36)</f>
        <v>33.939956000000002</v>
      </c>
      <c r="N36" s="6">
        <f>+SUM(D25:D36)</f>
        <v>35.373178000000003</v>
      </c>
      <c r="O36" s="6">
        <f>+SUM(E25:E36)</f>
        <v>42.310549999999999</v>
      </c>
      <c r="P36" s="6">
        <f>+SUM(F25:F36)</f>
        <v>56.375712000000007</v>
      </c>
      <c r="Q36" s="69">
        <f>+SUM(G25:G36)</f>
        <v>60.042217000000001</v>
      </c>
      <c r="R36" s="37"/>
      <c r="S36" s="80"/>
      <c r="T36" s="7"/>
    </row>
    <row r="37" spans="1:20" ht="28">
      <c r="A37" s="53" t="s">
        <v>13</v>
      </c>
      <c r="B37" s="54">
        <f t="shared" ref="B37:G37" si="32">SUM(B25:B36)</f>
        <v>31.338954000000005</v>
      </c>
      <c r="C37" s="54">
        <f t="shared" si="32"/>
        <v>33.939956000000002</v>
      </c>
      <c r="D37" s="54">
        <f t="shared" si="32"/>
        <v>35.373178000000003</v>
      </c>
      <c r="E37" s="54">
        <f t="shared" si="32"/>
        <v>42.310549999999999</v>
      </c>
      <c r="F37" s="54">
        <f t="shared" si="32"/>
        <v>56.375712000000007</v>
      </c>
      <c r="G37" s="54">
        <f t="shared" si="32"/>
        <v>60.042217000000001</v>
      </c>
      <c r="H37" s="55"/>
      <c r="I37" s="56"/>
      <c r="J37" s="3"/>
      <c r="K37" s="43" t="s">
        <v>14</v>
      </c>
      <c r="L37" s="46">
        <f t="shared" ref="L37:R37" si="33">+AVERAGE(L25:L36)</f>
        <v>30.661497916666665</v>
      </c>
      <c r="M37" s="46">
        <f t="shared" si="33"/>
        <v>33.31302625</v>
      </c>
      <c r="N37" s="46">
        <f t="shared" si="33"/>
        <v>33.362585416666668</v>
      </c>
      <c r="O37" s="46">
        <f t="shared" si="33"/>
        <v>39.378565333333334</v>
      </c>
      <c r="P37" s="46">
        <f t="shared" si="33"/>
        <v>49.241192833333336</v>
      </c>
      <c r="Q37" s="70">
        <f t="shared" si="33"/>
        <v>59.352315083333337</v>
      </c>
      <c r="R37" s="47">
        <f t="shared" si="33"/>
        <v>58.373421400000005</v>
      </c>
      <c r="S37" s="81">
        <f t="shared" ref="S37" si="34">+R37/Q37-1</f>
        <v>-1.6492931774589104E-2</v>
      </c>
      <c r="T37" s="77">
        <f t="shared" ref="T37" si="35">+POWER(R37/M37,0.2)-1</f>
        <v>0.11871693494092805</v>
      </c>
    </row>
    <row r="38" spans="1:20" ht="28">
      <c r="A38" s="57" t="s">
        <v>15</v>
      </c>
      <c r="B38" s="58">
        <f t="shared" ref="B38:G38" si="36">+B37/B$181</f>
        <v>0.120879405037476</v>
      </c>
      <c r="C38" s="58">
        <f t="shared" si="36"/>
        <v>0.15122135260029529</v>
      </c>
      <c r="D38" s="58">
        <f t="shared" si="36"/>
        <v>0.1289462402452157</v>
      </c>
      <c r="E38" s="58">
        <f t="shared" si="36"/>
        <v>0.13878651197773204</v>
      </c>
      <c r="F38" s="58">
        <f t="shared" si="36"/>
        <v>0.14423431730588243</v>
      </c>
      <c r="G38" s="58">
        <f t="shared" si="36"/>
        <v>0.20781916056107355</v>
      </c>
      <c r="H38" s="59"/>
      <c r="I38" s="60"/>
      <c r="J38" s="3"/>
      <c r="K38" s="44" t="s">
        <v>15</v>
      </c>
      <c r="L38" s="48">
        <f t="shared" ref="L38:Q38" si="37">+L37/L$181</f>
        <v>0.11841685525584231</v>
      </c>
      <c r="M38" s="48">
        <f t="shared" si="37"/>
        <v>0.13848383809635684</v>
      </c>
      <c r="N38" s="48">
        <f t="shared" si="37"/>
        <v>0.14157588796349937</v>
      </c>
      <c r="O38" s="48">
        <f t="shared" si="37"/>
        <v>0.1329125390379729</v>
      </c>
      <c r="P38" s="48">
        <f t="shared" si="37"/>
        <v>0.13219117673552125</v>
      </c>
      <c r="Q38" s="71">
        <f t="shared" si="37"/>
        <v>0.18301675988414531</v>
      </c>
      <c r="R38" s="74">
        <f t="shared" ref="R38" si="38">+R37/R$181</f>
        <v>0.20813710029063684</v>
      </c>
      <c r="S38" s="74"/>
      <c r="T38" s="78"/>
    </row>
    <row r="39" spans="1:20" ht="29" thickBot="1">
      <c r="A39" s="61" t="s">
        <v>12</v>
      </c>
      <c r="B39" s="62"/>
      <c r="C39" s="63">
        <f>+C37/B37-1</f>
        <v>8.2995814091306297E-2</v>
      </c>
      <c r="D39" s="63">
        <f t="shared" ref="D39:G39" si="39">+D37/C37-1</f>
        <v>4.2228163171454947E-2</v>
      </c>
      <c r="E39" s="63">
        <f t="shared" si="39"/>
        <v>0.19611955702707839</v>
      </c>
      <c r="F39" s="63">
        <f t="shared" si="39"/>
        <v>0.33242682971504767</v>
      </c>
      <c r="G39" s="63">
        <f t="shared" si="39"/>
        <v>6.5036961307025187E-2</v>
      </c>
      <c r="H39" s="64"/>
      <c r="I39" s="65"/>
      <c r="J39" s="2"/>
      <c r="K39" s="45" t="s">
        <v>12</v>
      </c>
      <c r="L39" s="49"/>
      <c r="M39" s="50">
        <f>+M37/L37-1</f>
        <v>8.6477455880981102E-2</v>
      </c>
      <c r="N39" s="50">
        <f t="shared" ref="N39:R39" si="40">+N37/M37-1</f>
        <v>1.4876813140525247E-3</v>
      </c>
      <c r="O39" s="50">
        <f t="shared" si="40"/>
        <v>0.18032115441692698</v>
      </c>
      <c r="P39" s="50">
        <f t="shared" si="40"/>
        <v>0.25045675017650892</v>
      </c>
      <c r="Q39" s="72">
        <f t="shared" si="40"/>
        <v>0.20533869445898922</v>
      </c>
      <c r="R39" s="75">
        <f t="shared" si="40"/>
        <v>-1.6492931774589104E-2</v>
      </c>
      <c r="S39" s="51"/>
      <c r="T39" s="52"/>
    </row>
    <row r="40" spans="1:20" ht="15" thickBo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</row>
    <row r="41" spans="1:20" ht="15" thickBot="1">
      <c r="A41" s="275" t="s">
        <v>106</v>
      </c>
      <c r="B41" s="276"/>
      <c r="C41" s="276"/>
      <c r="D41" s="276"/>
      <c r="E41" s="276"/>
      <c r="F41" s="276"/>
      <c r="G41" s="276"/>
      <c r="H41" s="276"/>
      <c r="I41" s="277"/>
      <c r="J41" s="2"/>
      <c r="K41" s="275" t="s">
        <v>107</v>
      </c>
      <c r="L41" s="276"/>
      <c r="M41" s="276"/>
      <c r="N41" s="276"/>
      <c r="O41" s="276"/>
      <c r="P41" s="276"/>
      <c r="Q41" s="276"/>
      <c r="R41" s="276"/>
      <c r="S41" s="276"/>
      <c r="T41" s="277"/>
    </row>
    <row r="42" spans="1:20" ht="42">
      <c r="A42" s="38"/>
      <c r="B42" s="39">
        <v>2016</v>
      </c>
      <c r="C42" s="39">
        <f>+B42+1</f>
        <v>2017</v>
      </c>
      <c r="D42" s="39">
        <f t="shared" ref="D42:H42" si="41">+C42+1</f>
        <v>2018</v>
      </c>
      <c r="E42" s="39">
        <f t="shared" si="41"/>
        <v>2019</v>
      </c>
      <c r="F42" s="39">
        <f t="shared" si="41"/>
        <v>2020</v>
      </c>
      <c r="G42" s="210">
        <f t="shared" si="41"/>
        <v>2021</v>
      </c>
      <c r="H42" s="40">
        <f t="shared" si="41"/>
        <v>2022</v>
      </c>
      <c r="I42" s="41" t="s">
        <v>16</v>
      </c>
      <c r="J42" s="2"/>
      <c r="K42" s="67"/>
      <c r="L42" s="66">
        <v>2016</v>
      </c>
      <c r="M42" s="66">
        <f>+L42+1</f>
        <v>2017</v>
      </c>
      <c r="N42" s="66">
        <f t="shared" ref="N42:R42" si="42">+M42+1</f>
        <v>2018</v>
      </c>
      <c r="O42" s="66">
        <f t="shared" si="42"/>
        <v>2019</v>
      </c>
      <c r="P42" s="66">
        <f t="shared" si="42"/>
        <v>2020</v>
      </c>
      <c r="Q42" s="68">
        <f t="shared" si="42"/>
        <v>2021</v>
      </c>
      <c r="R42" s="73">
        <f t="shared" si="42"/>
        <v>2022</v>
      </c>
      <c r="S42" s="79" t="s">
        <v>16</v>
      </c>
      <c r="T42" s="76" t="s">
        <v>21</v>
      </c>
    </row>
    <row r="43" spans="1:20">
      <c r="A43" s="42" t="s">
        <v>10</v>
      </c>
      <c r="B43" s="6">
        <f>+'[1]EXP TOTAL VINO PAIS'!AB171/1000000</f>
        <v>1.495115</v>
      </c>
      <c r="C43" s="6">
        <f>+'[1]EXP TOTAL VINO PAIS'!AB183/1000000</f>
        <v>1.3775329999999999</v>
      </c>
      <c r="D43" s="6">
        <f>+'[1]EXP TOTAL VINO PAIS'!AB195/1000000</f>
        <v>0.90621099999999999</v>
      </c>
      <c r="E43" s="6">
        <f>+'[1]EXP TOTAL VINO PAIS'!AB207/1000000</f>
        <v>3.331458</v>
      </c>
      <c r="F43" s="6">
        <f>+'[1]EXP TOTAL VINO PAIS'!AB219/1000000</f>
        <v>3.305294</v>
      </c>
      <c r="G43" s="69">
        <f>+'[1]EXP TOTAL VINO PAIS'!AB231/1000000</f>
        <v>3.280729</v>
      </c>
      <c r="H43" s="37">
        <f>+'[1]EXP TOTAL VINO PAIS'!AB243/1000000</f>
        <v>0.48584899999999998</v>
      </c>
      <c r="I43" s="7">
        <f>+H43/G43-1</f>
        <v>-0.85190821917933479</v>
      </c>
      <c r="J43" s="2"/>
      <c r="K43" s="42" t="s">
        <v>10</v>
      </c>
      <c r="L43" s="6">
        <f>+SUM('[1]EXP TOTAL VINO PAIS'!AB160:AB171)/1000000</f>
        <v>22.470279999999999</v>
      </c>
      <c r="M43" s="6">
        <f>+SUM(C43)+SUM(B44:B54)</f>
        <v>20.383514000000002</v>
      </c>
      <c r="N43" s="6">
        <f>+SUM(D43)+SUM(C44:C54)</f>
        <v>16.959506999999999</v>
      </c>
      <c r="O43" s="6">
        <f>+SUM(E43)+SUM(D44:D54)</f>
        <v>25.866350999999998</v>
      </c>
      <c r="P43" s="6">
        <f>+SUM(F43)+SUM(E44:E54)</f>
        <v>34.964895999999996</v>
      </c>
      <c r="Q43" s="69">
        <f t="shared" ref="Q43:R43" si="43">+SUM(G43)+SUM(F44:F54)</f>
        <v>43.756643000000004</v>
      </c>
      <c r="R43" s="69">
        <f t="shared" si="43"/>
        <v>26.957346999999999</v>
      </c>
      <c r="S43" s="80">
        <f t="shared" ref="S43:S47" si="44">+R43/Q43-1</f>
        <v>-0.38392561330630426</v>
      </c>
      <c r="T43" s="7">
        <f t="shared" ref="T43:T47" si="45">+POWER(R43/M43,0.2)-1</f>
        <v>5.749815563482974E-2</v>
      </c>
    </row>
    <row r="44" spans="1:20">
      <c r="A44" s="42" t="s">
        <v>11</v>
      </c>
      <c r="B44" s="6">
        <f>+'[1]EXP TOTAL VINO PAIS'!AB172/1000000</f>
        <v>1.572503</v>
      </c>
      <c r="C44" s="6">
        <f>+'[1]EXP TOTAL VINO PAIS'!AB184/1000000</f>
        <v>1.330327</v>
      </c>
      <c r="D44" s="6">
        <f>+'[1]EXP TOTAL VINO PAIS'!AB196/1000000</f>
        <v>1.018249</v>
      </c>
      <c r="E44" s="6">
        <f>+'[1]EXP TOTAL VINO PAIS'!AB208/1000000</f>
        <v>2.8836599999999999</v>
      </c>
      <c r="F44" s="6">
        <f>+'[1]EXP TOTAL VINO PAIS'!AB220/1000000</f>
        <v>3.492461</v>
      </c>
      <c r="G44" s="69">
        <f>+'[1]EXP TOTAL VINO PAIS'!AB232/1000000</f>
        <v>3.8085149999999999</v>
      </c>
      <c r="H44" s="37">
        <f>+'[1]EXP TOTAL VINO PAIS'!AB244/1000000</f>
        <v>1.27179</v>
      </c>
      <c r="I44" s="7">
        <f t="shared" ref="I44:I47" si="46">+H44/G44-1</f>
        <v>-0.66606669528674556</v>
      </c>
      <c r="J44" s="2"/>
      <c r="K44" s="42" t="s">
        <v>11</v>
      </c>
      <c r="L44" s="6">
        <f>+SUM('[1]EXP TOTAL VINO PAIS'!AB161:AB172)/1000000</f>
        <v>22.336226</v>
      </c>
      <c r="M44" s="6">
        <f>+SUM(C43:C44)+SUM(B45:B54)</f>
        <v>20.141338000000001</v>
      </c>
      <c r="N44" s="6">
        <f>+SUM(D43:D44)+SUM(C45:C54)</f>
        <v>16.647429000000002</v>
      </c>
      <c r="O44" s="6">
        <f>+SUM(E43:E44)+SUM(D45:D54)</f>
        <v>27.731762</v>
      </c>
      <c r="P44" s="6">
        <f>+SUM(F43:F44)+SUM(E45:E54)</f>
        <v>35.573697000000003</v>
      </c>
      <c r="Q44" s="69">
        <f t="shared" ref="Q44:R44" si="47">+SUM(G43:G44)+SUM(F45:F54)</f>
        <v>44.072696999999998</v>
      </c>
      <c r="R44" s="69">
        <f t="shared" si="47"/>
        <v>24.420621999999998</v>
      </c>
      <c r="S44" s="80">
        <f t="shared" si="44"/>
        <v>-0.44590134794791436</v>
      </c>
      <c r="T44" s="7">
        <f t="shared" si="45"/>
        <v>3.9282658630865441E-2</v>
      </c>
    </row>
    <row r="45" spans="1:20">
      <c r="A45" s="42" t="s">
        <v>0</v>
      </c>
      <c r="B45" s="6">
        <f>+'[1]EXP TOTAL VINO PAIS'!AB173/1000000</f>
        <v>1.638307</v>
      </c>
      <c r="C45" s="6">
        <f>+'[1]EXP TOTAL VINO PAIS'!AB185/1000000</f>
        <v>1.4261740000000001</v>
      </c>
      <c r="D45" s="6">
        <f>+'[1]EXP TOTAL VINO PAIS'!AB197/1000000</f>
        <v>1.0872809999999999</v>
      </c>
      <c r="E45" s="6">
        <f>+'[1]EXP TOTAL VINO PAIS'!AB209/1000000</f>
        <v>2.7425139999999999</v>
      </c>
      <c r="F45" s="6">
        <f>+'[1]EXP TOTAL VINO PAIS'!AB221/1000000</f>
        <v>4.1539760000000001</v>
      </c>
      <c r="G45" s="69">
        <f>+'[1]EXP TOTAL VINO PAIS'!AB233/1000000</f>
        <v>3.163608</v>
      </c>
      <c r="H45" s="37">
        <f>+'[1]EXP TOTAL VINO PAIS'!AB245/1000000</f>
        <v>0.62096700000000005</v>
      </c>
      <c r="I45" s="7">
        <f t="shared" si="46"/>
        <v>-0.80371556779474573</v>
      </c>
      <c r="J45" s="2"/>
      <c r="K45" s="42" t="s">
        <v>0</v>
      </c>
      <c r="L45" s="6">
        <f>+SUM('[1]EXP TOTAL VINO PAIS'!AB162:AB173)/1000000</f>
        <v>21.949325000000002</v>
      </c>
      <c r="M45" s="6">
        <f>+SUM(C43:C45)+SUM(B46:B54)</f>
        <v>19.929205</v>
      </c>
      <c r="N45" s="6">
        <f>+SUM(D43:D45)+SUM(C46:C54)</f>
        <v>16.308536</v>
      </c>
      <c r="O45" s="6">
        <f>+SUM(E43:E45)+SUM(D46:D54)</f>
        <v>29.386995000000002</v>
      </c>
      <c r="P45" s="6">
        <f>+SUM(F43:F45)+SUM(E46:E54)</f>
        <v>36.985159000000003</v>
      </c>
      <c r="Q45" s="69">
        <f t="shared" ref="Q45:R45" si="48">+SUM(G43:G45)+SUM(F46:F54)</f>
        <v>43.082329000000001</v>
      </c>
      <c r="R45" s="69">
        <f t="shared" si="48"/>
        <v>21.877980999999998</v>
      </c>
      <c r="S45" s="80">
        <f t="shared" si="44"/>
        <v>-0.49218202664948785</v>
      </c>
      <c r="T45" s="7">
        <f t="shared" si="45"/>
        <v>1.8834055551281592E-2</v>
      </c>
    </row>
    <row r="46" spans="1:20">
      <c r="A46" s="42" t="s">
        <v>1</v>
      </c>
      <c r="B46" s="6">
        <f>+'[1]EXP TOTAL VINO PAIS'!AB174/1000000</f>
        <v>2.0967190000000002</v>
      </c>
      <c r="C46" s="6">
        <f>+'[1]EXP TOTAL VINO PAIS'!AB186/1000000</f>
        <v>1.4529160000000001</v>
      </c>
      <c r="D46" s="6">
        <f>+'[1]EXP TOTAL VINO PAIS'!AB198/1000000</f>
        <v>1.240094</v>
      </c>
      <c r="E46" s="6">
        <f>+'[1]EXP TOTAL VINO PAIS'!AB210/1000000</f>
        <v>2.8894839999999999</v>
      </c>
      <c r="F46" s="6">
        <f>+'[1]EXP TOTAL VINO PAIS'!AB222/1000000</f>
        <v>4.3794979999999999</v>
      </c>
      <c r="G46" s="69">
        <f>+'[1]EXP TOTAL VINO PAIS'!AB234/1000000</f>
        <v>2.8395280000000001</v>
      </c>
      <c r="H46" s="37">
        <f>+'[1]EXP TOTAL VINO PAIS'!AB246/1000000</f>
        <v>0.85658100000000004</v>
      </c>
      <c r="I46" s="7">
        <f t="shared" si="46"/>
        <v>-0.6983368362629282</v>
      </c>
      <c r="J46" s="2"/>
      <c r="K46" s="42" t="s">
        <v>1</v>
      </c>
      <c r="L46" s="6">
        <f>+SUM('[1]EXP TOTAL VINO PAIS'!AB163:AB174)/1000000</f>
        <v>22.254387999999999</v>
      </c>
      <c r="M46" s="6">
        <f>+SUM(C43:C46)+SUM(B47:B54)</f>
        <v>19.285401999999998</v>
      </c>
      <c r="N46" s="6">
        <f>+SUM(D43:D46)+SUM(C47:C54)</f>
        <v>16.095714000000001</v>
      </c>
      <c r="O46" s="6">
        <f>+SUM(E43:E46)+SUM(D47:D54)</f>
        <v>31.036384999999996</v>
      </c>
      <c r="P46" s="6">
        <f>+SUM(F43:F46)+SUM(E47:E54)</f>
        <v>38.475172999999998</v>
      </c>
      <c r="Q46" s="69">
        <f t="shared" ref="Q46:R46" si="49">+SUM(G43:G46)+SUM(F47:F54)</f>
        <v>41.542358999999998</v>
      </c>
      <c r="R46" s="69">
        <f t="shared" si="49"/>
        <v>19.895033999999999</v>
      </c>
      <c r="S46" s="80">
        <f t="shared" si="44"/>
        <v>-0.52109041280010127</v>
      </c>
      <c r="T46" s="7">
        <f t="shared" si="45"/>
        <v>6.243754716063421E-3</v>
      </c>
    </row>
    <row r="47" spans="1:20">
      <c r="A47" s="42" t="s">
        <v>2</v>
      </c>
      <c r="B47" s="6">
        <f>+'[1]EXP TOTAL VINO PAIS'!AB175/1000000</f>
        <v>2.1552549999999999</v>
      </c>
      <c r="C47" s="6">
        <f>+'[1]EXP TOTAL VINO PAIS'!AB187/1000000</f>
        <v>1.421143</v>
      </c>
      <c r="D47" s="6">
        <f>+'[1]EXP TOTAL VINO PAIS'!AB199/1000000</f>
        <v>1.339963</v>
      </c>
      <c r="E47" s="6">
        <f>+'[1]EXP TOTAL VINO PAIS'!AB211/1000000</f>
        <v>2.9239700000000002</v>
      </c>
      <c r="F47" s="6">
        <f>+'[1]EXP TOTAL VINO PAIS'!AB223/1000000</f>
        <v>5.5000349999999996</v>
      </c>
      <c r="G47" s="69">
        <f>+'[1]EXP TOTAL VINO PAIS'!AB235/1000000</f>
        <v>2.9217689999999998</v>
      </c>
      <c r="H47" s="37">
        <f>+'[1]EXP TOTAL VINO PAIS'!AB247/1000000</f>
        <v>1.4006460000000001</v>
      </c>
      <c r="I47" s="7">
        <f t="shared" si="46"/>
        <v>-0.52061713297663159</v>
      </c>
      <c r="J47" s="2"/>
      <c r="K47" s="42" t="s">
        <v>2</v>
      </c>
      <c r="L47" s="6">
        <f>+SUM('[1]EXP TOTAL VINO PAIS'!AB164:AB175)/1000000</f>
        <v>22.477096</v>
      </c>
      <c r="M47" s="6">
        <f>+SUM(C43:C47)+SUM(B48:B54)</f>
        <v>18.551289999999998</v>
      </c>
      <c r="N47" s="6">
        <f>+SUM(D43:D47)+SUM(C48:C54)</f>
        <v>16.014534000000001</v>
      </c>
      <c r="O47" s="6">
        <f>+SUM(E43:E47)+SUM(D48:D54)</f>
        <v>32.620391999999995</v>
      </c>
      <c r="P47" s="6">
        <f>+SUM(F43:F47)+SUM(E48:E54)</f>
        <v>41.051237999999998</v>
      </c>
      <c r="Q47" s="69">
        <f t="shared" ref="Q47:R47" si="50">+SUM(G43:G47)+SUM(F48:F54)</f>
        <v>38.964092999999998</v>
      </c>
      <c r="R47" s="69">
        <f t="shared" si="50"/>
        <v>18.373911</v>
      </c>
      <c r="S47" s="80">
        <f t="shared" si="44"/>
        <v>-0.5284399151803687</v>
      </c>
      <c r="T47" s="7">
        <f t="shared" si="45"/>
        <v>-1.9196651569768353E-3</v>
      </c>
    </row>
    <row r="48" spans="1:20">
      <c r="A48" s="42" t="s">
        <v>3</v>
      </c>
      <c r="B48" s="6">
        <f>+'[1]EXP TOTAL VINO PAIS'!AB176/1000000</f>
        <v>1.8163879999999999</v>
      </c>
      <c r="C48" s="6">
        <f>+'[1]EXP TOTAL VINO PAIS'!AB188/1000000</f>
        <v>1.2767139999999999</v>
      </c>
      <c r="D48" s="6">
        <f>+'[1]EXP TOTAL VINO PAIS'!AB200/1000000</f>
        <v>1.3279319999999999</v>
      </c>
      <c r="E48" s="6">
        <f>+'[1]EXP TOTAL VINO PAIS'!AB212/1000000</f>
        <v>1.757933</v>
      </c>
      <c r="F48" s="6">
        <f>+'[1]EXP TOTAL VINO PAIS'!AB224/1000000</f>
        <v>2.636107</v>
      </c>
      <c r="G48" s="69">
        <f>+'[1]EXP TOTAL VINO PAIS'!AB236/1000000</f>
        <v>2.1336059999999999</v>
      </c>
      <c r="H48" s="37"/>
      <c r="I48" s="7"/>
      <c r="J48" s="2"/>
      <c r="K48" s="42" t="s">
        <v>3</v>
      </c>
      <c r="L48" s="6">
        <f>+SUM('[1]EXP TOTAL VINO PAIS'!AB165:AB176)/1000000</f>
        <v>21.990210000000001</v>
      </c>
      <c r="M48" s="6">
        <f>+SUM(C43:C48)+SUM(B49:B54)</f>
        <v>18.011615999999997</v>
      </c>
      <c r="N48" s="6">
        <f>+SUM(D43:D48)+SUM(C49:C54)</f>
        <v>16.065752</v>
      </c>
      <c r="O48" s="6">
        <f>+SUM(E43:E48)+SUM(D49:D54)</f>
        <v>33.050393</v>
      </c>
      <c r="P48" s="6">
        <f>+SUM(F43:F48)+SUM(E49:E54)</f>
        <v>41.929411999999999</v>
      </c>
      <c r="Q48" s="69">
        <f t="shared" ref="Q48" si="51">+SUM(G43:G48)+SUM(F49:F54)</f>
        <v>38.461591999999996</v>
      </c>
      <c r="R48" s="37"/>
      <c r="S48" s="80"/>
      <c r="T48" s="7"/>
    </row>
    <row r="49" spans="1:20">
      <c r="A49" s="42" t="s">
        <v>4</v>
      </c>
      <c r="B49" s="6">
        <f>+'[1]EXP TOTAL VINO PAIS'!AB177/1000000</f>
        <v>1.228899</v>
      </c>
      <c r="C49" s="6">
        <f>+'[1]EXP TOTAL VINO PAIS'!AB189/1000000</f>
        <v>1.6030230000000001</v>
      </c>
      <c r="D49" s="6">
        <f>+'[1]EXP TOTAL VINO PAIS'!AB201/1000000</f>
        <v>2.510494</v>
      </c>
      <c r="E49" s="6">
        <f>+'[1]EXP TOTAL VINO PAIS'!AB213/1000000</f>
        <v>2.520632</v>
      </c>
      <c r="F49" s="6">
        <f>+'[1]EXP TOTAL VINO PAIS'!AB225/1000000</f>
        <v>2.5535540000000001</v>
      </c>
      <c r="G49" s="69">
        <f>+'[1]EXP TOTAL VINO PAIS'!AB237/1000000</f>
        <v>1.925246</v>
      </c>
      <c r="H49" s="37"/>
      <c r="I49" s="7"/>
      <c r="J49" s="2"/>
      <c r="K49" s="42" t="s">
        <v>4</v>
      </c>
      <c r="L49" s="6">
        <f>+SUM('[1]EXP TOTAL VINO PAIS'!AB166:AB177)/1000000</f>
        <v>21.525575</v>
      </c>
      <c r="M49" s="6">
        <f>+SUM(C43:C49)+SUM(B50:B54)</f>
        <v>18.385739999999998</v>
      </c>
      <c r="N49" s="6">
        <f>+SUM(D43:D49)+SUM(C50:C54)</f>
        <v>16.973222999999997</v>
      </c>
      <c r="O49" s="6">
        <f>+SUM(E43:E49)+SUM(D50:D54)</f>
        <v>33.060530999999997</v>
      </c>
      <c r="P49" s="6">
        <f>+SUM(F43:F49)+SUM(E50:E54)</f>
        <v>41.962333999999998</v>
      </c>
      <c r="Q49" s="69">
        <f>+SUM(G43:G49)+SUM(F50:F54)</f>
        <v>37.833283999999999</v>
      </c>
      <c r="R49" s="37"/>
      <c r="S49" s="80"/>
      <c r="T49" s="7"/>
    </row>
    <row r="50" spans="1:20">
      <c r="A50" s="42" t="s">
        <v>5</v>
      </c>
      <c r="B50" s="6">
        <f>+'[1]EXP TOTAL VINO PAIS'!AB178/1000000</f>
        <v>2.0121579999999999</v>
      </c>
      <c r="C50" s="6">
        <f>+'[1]EXP TOTAL VINO PAIS'!AB190/1000000</f>
        <v>1.587118</v>
      </c>
      <c r="D50" s="6">
        <f>+'[1]EXP TOTAL VINO PAIS'!AB202/1000000</f>
        <v>2.9396800000000001</v>
      </c>
      <c r="E50" s="6">
        <f>+'[1]EXP TOTAL VINO PAIS'!AB214/1000000</f>
        <v>3.3721079999999999</v>
      </c>
      <c r="F50" s="6">
        <f>+'[1]EXP TOTAL VINO PAIS'!AB226/1000000</f>
        <v>5.2837820000000004</v>
      </c>
      <c r="G50" s="69">
        <f>+'[1]EXP TOTAL VINO PAIS'!AB238/1000000</f>
        <v>1.5846450000000001</v>
      </c>
      <c r="H50" s="37"/>
      <c r="I50" s="7"/>
      <c r="J50" s="2"/>
      <c r="K50" s="42" t="s">
        <v>5</v>
      </c>
      <c r="L50" s="6">
        <f>+SUM('[1]EXP TOTAL VINO PAIS'!AB167:AB178)/1000000</f>
        <v>21.399198999999999</v>
      </c>
      <c r="M50" s="6">
        <f>+SUM(C43:C50)+SUM(B51:B54)</f>
        <v>17.960699999999999</v>
      </c>
      <c r="N50" s="6">
        <f>+SUM(D43:D50)+SUM(C51:C54)</f>
        <v>18.325784999999996</v>
      </c>
      <c r="O50" s="6">
        <f>+SUM(E43:E50)+SUM(D51:D54)</f>
        <v>33.492958999999999</v>
      </c>
      <c r="P50" s="6">
        <f>+SUM(F43:F50)+SUM(E51:E54)</f>
        <v>43.874008000000003</v>
      </c>
      <c r="Q50" s="69">
        <f>+SUM(G43:G50)+SUM(F51:F54)</f>
        <v>34.134146999999999</v>
      </c>
      <c r="R50" s="37"/>
      <c r="S50" s="80"/>
      <c r="T50" s="7"/>
    </row>
    <row r="51" spans="1:20">
      <c r="A51" s="42" t="s">
        <v>6</v>
      </c>
      <c r="B51" s="6">
        <f>+'[1]EXP TOTAL VINO PAIS'!AB179/1000000</f>
        <v>1.867456</v>
      </c>
      <c r="C51" s="6">
        <f>+'[1]EXP TOTAL VINO PAIS'!AB191/1000000</f>
        <v>1.1978009999999999</v>
      </c>
      <c r="D51" s="6">
        <f>+'[1]EXP TOTAL VINO PAIS'!AB203/1000000</f>
        <v>1.936928</v>
      </c>
      <c r="E51" s="6">
        <f>+'[1]EXP TOTAL VINO PAIS'!AB215/1000000</f>
        <v>2.278502</v>
      </c>
      <c r="F51" s="6">
        <f>+'[1]EXP TOTAL VINO PAIS'!AB227/1000000</f>
        <v>2.919521</v>
      </c>
      <c r="G51" s="69">
        <f>+'[1]EXP TOTAL VINO PAIS'!AB239/1000000</f>
        <v>1.9499949999999999</v>
      </c>
      <c r="H51" s="37"/>
      <c r="I51" s="7"/>
      <c r="J51" s="2"/>
      <c r="K51" s="42" t="s">
        <v>6</v>
      </c>
      <c r="L51" s="6">
        <f>+SUM('[1]EXP TOTAL VINO PAIS'!AB168:AB179)/1000000</f>
        <v>20.822872</v>
      </c>
      <c r="M51" s="6">
        <f>+SUM(C43:C51)+SUM(B52:B54)</f>
        <v>17.291045</v>
      </c>
      <c r="N51" s="6">
        <f>+SUM(D43:D51)+SUM(C52:C54)</f>
        <v>19.064912</v>
      </c>
      <c r="O51" s="6">
        <f>+SUM(E43:E51)+SUM(D52:D54)</f>
        <v>33.834533</v>
      </c>
      <c r="P51" s="6">
        <f>+SUM(F43:F51)+SUM(E52:E54)</f>
        <v>44.515027000000003</v>
      </c>
      <c r="Q51" s="69">
        <f>+SUM(G43:G51)+SUM(F52:F54)</f>
        <v>33.164620999999997</v>
      </c>
      <c r="R51" s="37"/>
      <c r="S51" s="80"/>
      <c r="T51" s="7"/>
    </row>
    <row r="52" spans="1:20">
      <c r="A52" s="42" t="s">
        <v>7</v>
      </c>
      <c r="B52" s="6">
        <f>+'[1]EXP TOTAL VINO PAIS'!AB180/1000000</f>
        <v>1.9228799999999999</v>
      </c>
      <c r="C52" s="6">
        <f>+'[1]EXP TOTAL VINO PAIS'!AB192/1000000</f>
        <v>1.953913</v>
      </c>
      <c r="D52" s="6">
        <f>+'[1]EXP TOTAL VINO PAIS'!AB204/1000000</f>
        <v>2.6913649999999998</v>
      </c>
      <c r="E52" s="6">
        <f>+'[1]EXP TOTAL VINO PAIS'!AB216/1000000</f>
        <v>3.1722139999999999</v>
      </c>
      <c r="F52" s="6">
        <f>+'[1]EXP TOTAL VINO PAIS'!AB228/1000000</f>
        <v>3.4212159999999998</v>
      </c>
      <c r="G52" s="69">
        <f>+'[1]EXP TOTAL VINO PAIS'!AB240/1000000</f>
        <v>2.3590070000000001</v>
      </c>
      <c r="H52" s="37"/>
      <c r="I52" s="7"/>
      <c r="J52" s="2"/>
      <c r="K52" s="42" t="s">
        <v>7</v>
      </c>
      <c r="L52" s="6">
        <f>+SUM('[1]EXP TOTAL VINO PAIS'!AB169:AB180)/1000000</f>
        <v>20.697599</v>
      </c>
      <c r="M52" s="6">
        <f>+SUM(C43:C52)+SUM(B53:B54)</f>
        <v>17.322077999999998</v>
      </c>
      <c r="N52" s="6">
        <f>+SUM(D43:D52)+SUM(C53:C54)</f>
        <v>19.802363999999997</v>
      </c>
      <c r="O52" s="6">
        <f>+SUM(E43:E52)+SUM(D53:D54)</f>
        <v>34.315382</v>
      </c>
      <c r="P52" s="6">
        <f>+SUM(F43:F52)+SUM(E53:E54)</f>
        <v>44.764029000000008</v>
      </c>
      <c r="Q52" s="69">
        <f>+SUM(G43:G52)+SUM(F53:F54)</f>
        <v>32.102412000000001</v>
      </c>
      <c r="R52" s="37"/>
      <c r="S52" s="80"/>
      <c r="T52" s="7"/>
    </row>
    <row r="53" spans="1:20">
      <c r="A53" s="42" t="s">
        <v>8</v>
      </c>
      <c r="B53" s="6">
        <f>+'[1]EXP TOTAL VINO PAIS'!AB181/1000000</f>
        <v>1.358473</v>
      </c>
      <c r="C53" s="6">
        <f>+'[1]EXP TOTAL VINO PAIS'!AB193/1000000</f>
        <v>1.3511139999999999</v>
      </c>
      <c r="D53" s="6">
        <f>+'[1]EXP TOTAL VINO PAIS'!AB205/1000000</f>
        <v>2.1108820000000001</v>
      </c>
      <c r="E53" s="6">
        <f>+'[1]EXP TOTAL VINO PAIS'!AB217/1000000</f>
        <v>2.339709</v>
      </c>
      <c r="F53" s="6">
        <f>+'[1]EXP TOTAL VINO PAIS'!AB229/1000000</f>
        <v>2.6900909999999998</v>
      </c>
      <c r="G53" s="69">
        <f>+'[1]EXP TOTAL VINO PAIS'!AB241/1000000</f>
        <v>1.8912089999999999</v>
      </c>
      <c r="H53" s="37"/>
      <c r="I53" s="7"/>
      <c r="J53" s="2"/>
      <c r="K53" s="42" t="s">
        <v>8</v>
      </c>
      <c r="L53" s="6">
        <f>+SUM('[1]EXP TOTAL VINO PAIS'!AB170:AB181)/1000000</f>
        <v>20.555271999999999</v>
      </c>
      <c r="M53" s="6">
        <f>+SUM(C43:C53)+SUM(B54)</f>
        <v>17.314719</v>
      </c>
      <c r="N53" s="6">
        <f>+SUM(D43:D53)+SUM(C54)</f>
        <v>20.562131999999998</v>
      </c>
      <c r="O53" s="6">
        <f>+SUM(E43:E53)+SUM(D54)</f>
        <v>34.544209000000002</v>
      </c>
      <c r="P53" s="6">
        <f>+SUM(F43:F53)+SUM(E54)</f>
        <v>45.114411000000004</v>
      </c>
      <c r="Q53" s="69">
        <f>+SUM(G43:G53)+SUM(F54)</f>
        <v>31.303529999999999</v>
      </c>
      <c r="R53" s="37"/>
      <c r="S53" s="80"/>
      <c r="T53" s="7"/>
    </row>
    <row r="54" spans="1:20">
      <c r="A54" s="42" t="s">
        <v>9</v>
      </c>
      <c r="B54" s="6">
        <f>+'[1]EXP TOTAL VINO PAIS'!AB182/1000000</f>
        <v>1.336943</v>
      </c>
      <c r="C54" s="6">
        <f>+'[1]EXP TOTAL VINO PAIS'!AB194/1000000</f>
        <v>1.4530529999999999</v>
      </c>
      <c r="D54" s="6">
        <f>+'[1]EXP TOTAL VINO PAIS'!AB206/1000000</f>
        <v>4.3320249999999998</v>
      </c>
      <c r="E54" s="6">
        <f>+'[1]EXP TOTAL VINO PAIS'!AB218/1000000</f>
        <v>4.7788760000000003</v>
      </c>
      <c r="F54" s="6">
        <f>+'[1]EXP TOTAL VINO PAIS'!AB230/1000000</f>
        <v>3.4456730000000002</v>
      </c>
      <c r="G54" s="69">
        <f>+'[1]EXP TOTAL VINO PAIS'!AB242/1000000</f>
        <v>1.8943700000000001</v>
      </c>
      <c r="H54" s="37"/>
      <c r="I54" s="7"/>
      <c r="J54" s="2"/>
      <c r="K54" s="42" t="s">
        <v>9</v>
      </c>
      <c r="L54" s="6">
        <f>+SUM('[1]EXP TOTAL VINO PAIS'!AB171:AB182)/1000000</f>
        <v>20.501096</v>
      </c>
      <c r="M54" s="6">
        <f>+SUM(C43:C54)</f>
        <v>17.430828999999999</v>
      </c>
      <c r="N54" s="6">
        <f>+SUM(D43:D54)</f>
        <v>23.441103999999996</v>
      </c>
      <c r="O54" s="6">
        <f>+SUM(E43:E54)</f>
        <v>34.991060000000004</v>
      </c>
      <c r="P54" s="6">
        <f>+SUM(F43:F54)</f>
        <v>43.781208000000007</v>
      </c>
      <c r="Q54" s="69">
        <f>+SUM(G43:G54)</f>
        <v>29.752226999999998</v>
      </c>
      <c r="R54" s="37"/>
      <c r="S54" s="80"/>
      <c r="T54" s="7"/>
    </row>
    <row r="55" spans="1:20" ht="28">
      <c r="A55" s="53" t="s">
        <v>13</v>
      </c>
      <c r="B55" s="54">
        <f>SUM(B43:B54)</f>
        <v>20.501096</v>
      </c>
      <c r="C55" s="54">
        <f t="shared" ref="C55:F55" si="52">SUM(C43:C54)</f>
        <v>17.430828999999999</v>
      </c>
      <c r="D55" s="54">
        <f t="shared" si="52"/>
        <v>23.441103999999996</v>
      </c>
      <c r="E55" s="54">
        <f t="shared" si="52"/>
        <v>34.991060000000004</v>
      </c>
      <c r="F55" s="54">
        <f t="shared" si="52"/>
        <v>43.781208000000007</v>
      </c>
      <c r="G55" s="54">
        <f t="shared" ref="G55" si="53">SUM(G43:G54)</f>
        <v>29.752226999999998</v>
      </c>
      <c r="H55" s="55"/>
      <c r="I55" s="56"/>
      <c r="J55" s="3"/>
      <c r="K55" s="43" t="s">
        <v>14</v>
      </c>
      <c r="L55" s="46">
        <f>+AVERAGE(L43:L54)</f>
        <v>21.581594833333337</v>
      </c>
      <c r="M55" s="46">
        <f>+AVERAGE(M43:M54)</f>
        <v>18.500623000000001</v>
      </c>
      <c r="N55" s="46">
        <f t="shared" ref="N55:R55" si="54">+AVERAGE(N43:N54)</f>
        <v>18.021749333333329</v>
      </c>
      <c r="O55" s="46">
        <f t="shared" si="54"/>
        <v>31.994246000000004</v>
      </c>
      <c r="P55" s="46">
        <f t="shared" si="54"/>
        <v>41.08254933333334</v>
      </c>
      <c r="Q55" s="70">
        <f t="shared" si="54"/>
        <v>37.347494500000003</v>
      </c>
      <c r="R55" s="47">
        <f t="shared" si="54"/>
        <v>22.304978999999996</v>
      </c>
      <c r="S55" s="81">
        <f t="shared" ref="S55" si="55">+R55/Q55-1</f>
        <v>-0.4027717441661316</v>
      </c>
      <c r="T55" s="77">
        <f t="shared" ref="T55" si="56">+POWER(R55/M55,0.2)-1</f>
        <v>3.8109327123040604E-2</v>
      </c>
    </row>
    <row r="56" spans="1:20" ht="28">
      <c r="A56" s="57" t="s">
        <v>15</v>
      </c>
      <c r="B56" s="58">
        <f t="shared" ref="B56:G56" si="57">+B55/B$181</f>
        <v>7.9076037033532734E-2</v>
      </c>
      <c r="C56" s="58">
        <f t="shared" si="57"/>
        <v>7.7664023439643001E-2</v>
      </c>
      <c r="D56" s="58">
        <f t="shared" si="57"/>
        <v>8.5450117826481015E-2</v>
      </c>
      <c r="E56" s="58">
        <f t="shared" si="57"/>
        <v>0.1147772167415347</v>
      </c>
      <c r="F56" s="58">
        <f t="shared" si="57"/>
        <v>0.112011936039173</v>
      </c>
      <c r="G56" s="58">
        <f t="shared" si="57"/>
        <v>0.10297892297951801</v>
      </c>
      <c r="H56" s="59"/>
      <c r="I56" s="60"/>
      <c r="J56" s="3"/>
      <c r="K56" s="44" t="s">
        <v>15</v>
      </c>
      <c r="L56" s="48">
        <f t="shared" ref="L56:Q56" si="58">+L55/L$181</f>
        <v>8.3349632771199597E-2</v>
      </c>
      <c r="M56" s="48">
        <f t="shared" si="58"/>
        <v>7.6907971704123862E-2</v>
      </c>
      <c r="N56" s="48">
        <f t="shared" si="58"/>
        <v>7.6476242253325638E-2</v>
      </c>
      <c r="O56" s="48">
        <f t="shared" si="58"/>
        <v>0.1079886083829948</v>
      </c>
      <c r="P56" s="48">
        <f t="shared" si="58"/>
        <v>0.1102887689591497</v>
      </c>
      <c r="Q56" s="71">
        <f t="shared" si="58"/>
        <v>0.115163451056357</v>
      </c>
      <c r="R56" s="74">
        <f t="shared" ref="R56" si="59">+R55/R$181</f>
        <v>7.9530949869995926E-2</v>
      </c>
      <c r="S56" s="74"/>
      <c r="T56" s="78"/>
    </row>
    <row r="57" spans="1:20" ht="29" thickBot="1">
      <c r="A57" s="61" t="s">
        <v>12</v>
      </c>
      <c r="B57" s="62"/>
      <c r="C57" s="63">
        <f>+C55/B55-1</f>
        <v>-0.14976111521062097</v>
      </c>
      <c r="D57" s="63">
        <f t="shared" ref="D57:G57" si="60">+D55/C55-1</f>
        <v>0.34480718042727609</v>
      </c>
      <c r="E57" s="63">
        <f t="shared" si="60"/>
        <v>0.49272235642143869</v>
      </c>
      <c r="F57" s="63">
        <f t="shared" si="60"/>
        <v>0.25121125224557361</v>
      </c>
      <c r="G57" s="63">
        <f t="shared" si="60"/>
        <v>-0.32043384915281481</v>
      </c>
      <c r="H57" s="64"/>
      <c r="I57" s="65"/>
      <c r="J57" s="2"/>
      <c r="K57" s="45" t="s">
        <v>12</v>
      </c>
      <c r="L57" s="49"/>
      <c r="M57" s="50">
        <f>+M55/L55-1</f>
        <v>-0.14275922873756741</v>
      </c>
      <c r="N57" s="50">
        <f t="shared" ref="N57:R57" si="61">+N55/M55-1</f>
        <v>-2.5884191395428746E-2</v>
      </c>
      <c r="O57" s="50">
        <f t="shared" si="61"/>
        <v>0.77531300698001115</v>
      </c>
      <c r="P57" s="50">
        <f t="shared" si="61"/>
        <v>0.28406055680553721</v>
      </c>
      <c r="Q57" s="72">
        <f t="shared" si="61"/>
        <v>-9.091584855233914E-2</v>
      </c>
      <c r="R57" s="75">
        <f t="shared" si="61"/>
        <v>-0.4027717441661316</v>
      </c>
      <c r="S57" s="51"/>
      <c r="T57" s="52"/>
    </row>
    <row r="58" spans="1:20" ht="15" thickBot="1"/>
    <row r="59" spans="1:20" ht="15" thickBot="1">
      <c r="A59" s="275" t="s">
        <v>108</v>
      </c>
      <c r="B59" s="276"/>
      <c r="C59" s="276"/>
      <c r="D59" s="276"/>
      <c r="E59" s="276"/>
      <c r="F59" s="276"/>
      <c r="G59" s="276"/>
      <c r="H59" s="276"/>
      <c r="I59" s="277"/>
      <c r="J59" s="2"/>
      <c r="K59" s="275" t="s">
        <v>109</v>
      </c>
      <c r="L59" s="276"/>
      <c r="M59" s="276"/>
      <c r="N59" s="276"/>
      <c r="O59" s="276"/>
      <c r="P59" s="276"/>
      <c r="Q59" s="276"/>
      <c r="R59" s="276"/>
      <c r="S59" s="276"/>
      <c r="T59" s="277"/>
    </row>
    <row r="60" spans="1:20" ht="42">
      <c r="A60" s="38"/>
      <c r="B60" s="39">
        <v>2016</v>
      </c>
      <c r="C60" s="39">
        <f>+B60+1</f>
        <v>2017</v>
      </c>
      <c r="D60" s="39">
        <f t="shared" ref="D60:H60" si="62">+C60+1</f>
        <v>2018</v>
      </c>
      <c r="E60" s="39">
        <f t="shared" si="62"/>
        <v>2019</v>
      </c>
      <c r="F60" s="39">
        <f t="shared" si="62"/>
        <v>2020</v>
      </c>
      <c r="G60" s="210">
        <f t="shared" si="62"/>
        <v>2021</v>
      </c>
      <c r="H60" s="40">
        <f t="shared" si="62"/>
        <v>2022</v>
      </c>
      <c r="I60" s="41" t="s">
        <v>16</v>
      </c>
      <c r="J60" s="2"/>
      <c r="K60" s="67"/>
      <c r="L60" s="66">
        <v>2016</v>
      </c>
      <c r="M60" s="66">
        <f>+L60+1</f>
        <v>2017</v>
      </c>
      <c r="N60" s="66">
        <f t="shared" ref="N60:R60" si="63">+M60+1</f>
        <v>2018</v>
      </c>
      <c r="O60" s="66">
        <f t="shared" si="63"/>
        <v>2019</v>
      </c>
      <c r="P60" s="66">
        <f t="shared" si="63"/>
        <v>2020</v>
      </c>
      <c r="Q60" s="68">
        <f t="shared" si="63"/>
        <v>2021</v>
      </c>
      <c r="R60" s="73">
        <f t="shared" si="63"/>
        <v>2022</v>
      </c>
      <c r="S60" s="79" t="s">
        <v>16</v>
      </c>
      <c r="T60" s="76" t="s">
        <v>21</v>
      </c>
    </row>
    <row r="61" spans="1:20">
      <c r="A61" s="42" t="s">
        <v>10</v>
      </c>
      <c r="B61" s="6">
        <f>+'[1]EXP TOTAL VINO PAIS'!AC171/1000000</f>
        <v>0.41170899999999999</v>
      </c>
      <c r="C61" s="6">
        <f>+'[1]EXP TOTAL VINO PAIS'!AC183/1000000</f>
        <v>0.74249699999999996</v>
      </c>
      <c r="D61" s="6">
        <f>+'[1]EXP TOTAL VINO PAIS'!AC195/1000000</f>
        <v>0.996394</v>
      </c>
      <c r="E61" s="6">
        <f>+'[1]EXP TOTAL VINO PAIS'!AC207/1000000</f>
        <v>0.62845899999999999</v>
      </c>
      <c r="F61" s="6">
        <f>+'[1]EXP TOTAL VINO PAIS'!AC219/1000000</f>
        <v>0.65377700000000005</v>
      </c>
      <c r="G61" s="69">
        <f>+'[1]EXP TOTAL VINO PAIS'!AC231/1000000</f>
        <v>1.6599619999999999</v>
      </c>
      <c r="H61" s="37">
        <f>+'[1]EXP TOTAL VINO PAIS'!AC243/1000000</f>
        <v>1.2433909999999999</v>
      </c>
      <c r="I61" s="7">
        <f>+H61/G61-1</f>
        <v>-0.25095213022948726</v>
      </c>
      <c r="J61" s="2"/>
      <c r="K61" s="42" t="s">
        <v>10</v>
      </c>
      <c r="L61" s="6">
        <f>+SUM('[1]EXP TOTAL VINO PAIS'!AC160:AC171)/1000000</f>
        <v>12.735391999999999</v>
      </c>
      <c r="M61" s="6">
        <f>+SUM(C61)+SUM(B62:B72)</f>
        <v>14.90375</v>
      </c>
      <c r="N61" s="6">
        <f>+SUM(D61)+SUM(C62:C72)</f>
        <v>16.556168</v>
      </c>
      <c r="O61" s="6">
        <f>+SUM(E61)+SUM(D62:D72)</f>
        <v>15.914369000000001</v>
      </c>
      <c r="P61" s="6">
        <f>+SUM(F61)+SUM(E62:E72)</f>
        <v>17.675551000000002</v>
      </c>
      <c r="Q61" s="69">
        <f t="shared" ref="Q61:R61" si="64">+SUM(G61)+SUM(F62:F72)</f>
        <v>24.091116999999997</v>
      </c>
      <c r="R61" s="37">
        <f t="shared" si="64"/>
        <v>27.735144000000002</v>
      </c>
      <c r="S61" s="80">
        <f t="shared" ref="S61:S65" si="65">+R61/Q61-1</f>
        <v>0.15126019270920499</v>
      </c>
      <c r="T61" s="7">
        <f t="shared" ref="T61:T65" si="66">+POWER(R61/M61,0.2)-1</f>
        <v>0.13226210813796513</v>
      </c>
    </row>
    <row r="62" spans="1:20">
      <c r="A62" s="42" t="s">
        <v>11</v>
      </c>
      <c r="B62" s="6">
        <f>+'[1]EXP TOTAL VINO PAIS'!AC172/1000000</f>
        <v>0.53198999999999996</v>
      </c>
      <c r="C62" s="6">
        <f>+'[1]EXP TOTAL VINO PAIS'!AC184/1000000</f>
        <v>0.88859100000000002</v>
      </c>
      <c r="D62" s="6">
        <f>+'[1]EXP TOTAL VINO PAIS'!AC196/1000000</f>
        <v>0.88910400000000001</v>
      </c>
      <c r="E62" s="6">
        <f>+'[1]EXP TOTAL VINO PAIS'!AC208/1000000</f>
        <v>0.91212300000000002</v>
      </c>
      <c r="F62" s="6">
        <f>+'[1]EXP TOTAL VINO PAIS'!AC220/1000000</f>
        <v>1.2024680000000001</v>
      </c>
      <c r="G62" s="69">
        <f>+'[1]EXP TOTAL VINO PAIS'!AC232/1000000</f>
        <v>1.250586</v>
      </c>
      <c r="H62" s="37">
        <f>+'[1]EXP TOTAL VINO PAIS'!AC244/1000000</f>
        <v>2.0679159999999999</v>
      </c>
      <c r="I62" s="7">
        <f t="shared" ref="I62:I65" si="67">+G62/F62-1</f>
        <v>4.0016033690709385E-2</v>
      </c>
      <c r="J62" s="2"/>
      <c r="K62" s="42" t="s">
        <v>11</v>
      </c>
      <c r="L62" s="6">
        <f>+SUM('[1]EXP TOTAL VINO PAIS'!AC161:AC172)/1000000</f>
        <v>12.296265</v>
      </c>
      <c r="M62" s="6">
        <f>+SUM(C61:C62)+SUM(B63:B72)</f>
        <v>15.260351</v>
      </c>
      <c r="N62" s="6">
        <f>+SUM(D61:D62)+SUM(C63:C72)</f>
        <v>16.556680999999998</v>
      </c>
      <c r="O62" s="6">
        <f>+SUM(E61:E62)+SUM(D63:D72)</f>
        <v>15.937387999999999</v>
      </c>
      <c r="P62" s="6">
        <f>+SUM(F61:F62)+SUM(E63:E72)</f>
        <v>17.965896000000001</v>
      </c>
      <c r="Q62" s="69">
        <f t="shared" ref="Q62:R62" si="68">+SUM(G61:G62)+SUM(F63:F72)</f>
        <v>24.139234999999999</v>
      </c>
      <c r="R62" s="37">
        <f t="shared" si="68"/>
        <v>28.552474000000004</v>
      </c>
      <c r="S62" s="80">
        <f t="shared" si="65"/>
        <v>0.18282431071241501</v>
      </c>
      <c r="T62" s="7">
        <f t="shared" si="66"/>
        <v>0.13348517518857483</v>
      </c>
    </row>
    <row r="63" spans="1:20">
      <c r="A63" s="42" t="s">
        <v>0</v>
      </c>
      <c r="B63" s="6">
        <f>+'[1]EXP TOTAL VINO PAIS'!AC173/1000000</f>
        <v>1.032821</v>
      </c>
      <c r="C63" s="6">
        <f>+'[1]EXP TOTAL VINO PAIS'!AC185/1000000</f>
        <v>0.93171000000000004</v>
      </c>
      <c r="D63" s="6">
        <f>+'[1]EXP TOTAL VINO PAIS'!AC197/1000000</f>
        <v>1.300532</v>
      </c>
      <c r="E63" s="6">
        <f>+'[1]EXP TOTAL VINO PAIS'!AC209/1000000</f>
        <v>1.055687</v>
      </c>
      <c r="F63" s="6">
        <f>+'[1]EXP TOTAL VINO PAIS'!AC221/1000000</f>
        <v>0.91025199999999995</v>
      </c>
      <c r="G63" s="69">
        <f>+'[1]EXP TOTAL VINO PAIS'!AC233/1000000</f>
        <v>2.1121210000000001</v>
      </c>
      <c r="H63" s="37">
        <f>+'[1]EXP TOTAL VINO PAIS'!AC245/1000000</f>
        <v>2.0085820000000001</v>
      </c>
      <c r="I63" s="7">
        <f t="shared" si="67"/>
        <v>1.3203695240438913</v>
      </c>
      <c r="J63" s="2"/>
      <c r="K63" s="42" t="s">
        <v>0</v>
      </c>
      <c r="L63" s="6">
        <f>+SUM('[1]EXP TOTAL VINO PAIS'!AC162:AC173)/1000000</f>
        <v>12.254504000000001</v>
      </c>
      <c r="M63" s="6">
        <f>+SUM(C61:C63)+SUM(B64:B72)</f>
        <v>15.15924</v>
      </c>
      <c r="N63" s="6">
        <f>+SUM(D61:D63)+SUM(C64:C72)</f>
        <v>16.925502999999999</v>
      </c>
      <c r="O63" s="6">
        <f>+SUM(E61:E63)+SUM(D64:D72)</f>
        <v>15.692542999999997</v>
      </c>
      <c r="P63" s="6">
        <f>+SUM(F61:F63)+SUM(E64:E72)</f>
        <v>17.820460999999998</v>
      </c>
      <c r="Q63" s="69">
        <f t="shared" ref="Q63:R63" si="69">+SUM(G61:G63)+SUM(F64:F72)</f>
        <v>25.341104000000001</v>
      </c>
      <c r="R63" s="37">
        <f t="shared" si="69"/>
        <v>28.448935000000002</v>
      </c>
      <c r="S63" s="80">
        <f t="shared" si="65"/>
        <v>0.12263992129151124</v>
      </c>
      <c r="T63" s="7">
        <f t="shared" si="66"/>
        <v>0.1341688543330164</v>
      </c>
    </row>
    <row r="64" spans="1:20">
      <c r="A64" s="42" t="s">
        <v>1</v>
      </c>
      <c r="B64" s="6">
        <f>+'[1]EXP TOTAL VINO PAIS'!AC174/1000000</f>
        <v>1.0452999999999999</v>
      </c>
      <c r="C64" s="6">
        <f>+'[1]EXP TOTAL VINO PAIS'!AC186/1000000</f>
        <v>1.459449</v>
      </c>
      <c r="D64" s="6">
        <f>+'[1]EXP TOTAL VINO PAIS'!AC198/1000000</f>
        <v>1.3918079999999999</v>
      </c>
      <c r="E64" s="6">
        <f>+'[1]EXP TOTAL VINO PAIS'!AC210/1000000</f>
        <v>1.457498</v>
      </c>
      <c r="F64" s="6">
        <f>+'[1]EXP TOTAL VINO PAIS'!AC222/1000000</f>
        <v>0.68383099999999997</v>
      </c>
      <c r="G64" s="69">
        <f>+'[1]EXP TOTAL VINO PAIS'!AC234/1000000</f>
        <v>1.886385</v>
      </c>
      <c r="H64" s="37">
        <f>+'[1]EXP TOTAL VINO PAIS'!AC246/1000000</f>
        <v>2.26885</v>
      </c>
      <c r="I64" s="7">
        <f t="shared" si="67"/>
        <v>1.7585543796639813</v>
      </c>
      <c r="J64" s="2"/>
      <c r="K64" s="42" t="s">
        <v>1</v>
      </c>
      <c r="L64" s="6">
        <f>+SUM('[1]EXP TOTAL VINO PAIS'!AC163:AC174)/1000000</f>
        <v>12.330843</v>
      </c>
      <c r="M64" s="6">
        <f>+SUM(C61:C64)+SUM(B65:B72)</f>
        <v>15.573389000000001</v>
      </c>
      <c r="N64" s="6">
        <f>+SUM(D61:D64)+SUM(C65:C72)</f>
        <v>16.857861999999997</v>
      </c>
      <c r="O64" s="6">
        <f>+SUM(E61:E64)+SUM(D65:D72)</f>
        <v>15.758233000000001</v>
      </c>
      <c r="P64" s="6">
        <f>+SUM(F61:F64)+SUM(E65:E72)</f>
        <v>17.046793999999998</v>
      </c>
      <c r="Q64" s="69">
        <f t="shared" ref="Q64:R64" si="70">+SUM(G61:G64)+SUM(F65:F72)</f>
        <v>26.543658000000001</v>
      </c>
      <c r="R64" s="37">
        <f t="shared" si="70"/>
        <v>28.831400000000002</v>
      </c>
      <c r="S64" s="80">
        <f t="shared" si="65"/>
        <v>8.618789467525545E-2</v>
      </c>
      <c r="T64" s="7">
        <f t="shared" si="66"/>
        <v>0.13108832572621165</v>
      </c>
    </row>
    <row r="65" spans="1:20">
      <c r="A65" s="42" t="s">
        <v>2</v>
      </c>
      <c r="B65" s="6">
        <f>+'[1]EXP TOTAL VINO PAIS'!AC175/1000000</f>
        <v>1.329726</v>
      </c>
      <c r="C65" s="6">
        <f>+'[1]EXP TOTAL VINO PAIS'!AC187/1000000</f>
        <v>1.279417</v>
      </c>
      <c r="D65" s="6">
        <f>+'[1]EXP TOTAL VINO PAIS'!AC199/1000000</f>
        <v>1.2922640000000001</v>
      </c>
      <c r="E65" s="6">
        <f>+'[1]EXP TOTAL VINO PAIS'!AC211/1000000</f>
        <v>1.347</v>
      </c>
      <c r="F65" s="6">
        <f>+'[1]EXP TOTAL VINO PAIS'!AC223/1000000</f>
        <v>1.4528909999999999</v>
      </c>
      <c r="G65" s="69">
        <f>+'[1]EXP TOTAL VINO PAIS'!AC235/1000000</f>
        <v>2.4252919999999998</v>
      </c>
      <c r="H65" s="37">
        <f>+'[1]EXP TOTAL VINO PAIS'!AC247/1000000</f>
        <v>2.9021729999999999</v>
      </c>
      <c r="I65" s="7">
        <f t="shared" si="67"/>
        <v>0.66928695958609419</v>
      </c>
      <c r="J65" s="2"/>
      <c r="K65" s="42" t="s">
        <v>2</v>
      </c>
      <c r="L65" s="6">
        <f>+SUM('[1]EXP TOTAL VINO PAIS'!AC164:AC175)/1000000</f>
        <v>12.716163999999999</v>
      </c>
      <c r="M65" s="6">
        <f>+SUM(C61:C65)+SUM(B66:B72)</f>
        <v>15.52308</v>
      </c>
      <c r="N65" s="6">
        <f>+SUM(D61:D65)+SUM(C66:C72)</f>
        <v>16.870708999999998</v>
      </c>
      <c r="O65" s="6">
        <f>+SUM(E61:E65)+SUM(D66:D72)</f>
        <v>15.812969000000001</v>
      </c>
      <c r="P65" s="6">
        <f>+SUM(F61:F65)+SUM(E66:E72)</f>
        <v>17.152684999999998</v>
      </c>
      <c r="Q65" s="69">
        <f t="shared" ref="Q65:R65" si="71">+SUM(G61:G65)+SUM(F66:F72)</f>
        <v>27.516058999999998</v>
      </c>
      <c r="R65" s="37">
        <f t="shared" si="71"/>
        <v>29.308281000000001</v>
      </c>
      <c r="S65" s="80">
        <f t="shared" si="65"/>
        <v>6.5133673394144109E-2</v>
      </c>
      <c r="T65" s="7">
        <f t="shared" si="66"/>
        <v>0.13554013895075179</v>
      </c>
    </row>
    <row r="66" spans="1:20">
      <c r="A66" s="42" t="s">
        <v>3</v>
      </c>
      <c r="B66" s="6">
        <f>+'[1]EXP TOTAL VINO PAIS'!AC176/1000000</f>
        <v>1.228335</v>
      </c>
      <c r="C66" s="6">
        <f>+'[1]EXP TOTAL VINO PAIS'!AC188/1000000</f>
        <v>1.6156729999999999</v>
      </c>
      <c r="D66" s="6">
        <f>+'[1]EXP TOTAL VINO PAIS'!AC200/1000000</f>
        <v>1.624468</v>
      </c>
      <c r="E66" s="6">
        <f>+'[1]EXP TOTAL VINO PAIS'!AC212/1000000</f>
        <v>1.1582730000000001</v>
      </c>
      <c r="F66" s="6">
        <f>+'[1]EXP TOTAL VINO PAIS'!AC224/1000000</f>
        <v>2.0108920000000001</v>
      </c>
      <c r="G66" s="69">
        <f>+'[1]EXP TOTAL VINO PAIS'!AC236/1000000</f>
        <v>2.4155790000000001</v>
      </c>
      <c r="H66" s="37"/>
      <c r="I66" s="7"/>
      <c r="J66" s="2"/>
      <c r="K66" s="42" t="s">
        <v>3</v>
      </c>
      <c r="L66" s="6">
        <f>+SUM('[1]EXP TOTAL VINO PAIS'!AC165:AC176)/1000000</f>
        <v>12.741818</v>
      </c>
      <c r="M66" s="6">
        <f>+SUM(C61:C66)+SUM(B67:B72)</f>
        <v>15.910418</v>
      </c>
      <c r="N66" s="6">
        <f>+SUM(D61:D66)+SUM(C67:C72)</f>
        <v>16.879504000000001</v>
      </c>
      <c r="O66" s="6">
        <f>+SUM(E61:E66)+SUM(D67:D72)</f>
        <v>15.346774</v>
      </c>
      <c r="P66" s="6">
        <f>+SUM(F61:F66)+SUM(E67:E72)</f>
        <v>18.005304000000002</v>
      </c>
      <c r="Q66" s="69">
        <f t="shared" ref="Q66" si="72">+SUM(G61:G66)+SUM(F67:F72)</f>
        <v>27.920746000000001</v>
      </c>
      <c r="R66" s="37"/>
      <c r="S66" s="80"/>
      <c r="T66" s="7"/>
    </row>
    <row r="67" spans="1:20">
      <c r="A67" s="42" t="s">
        <v>4</v>
      </c>
      <c r="B67" s="6">
        <f>+'[1]EXP TOTAL VINO PAIS'!AC177/1000000</f>
        <v>1.51057</v>
      </c>
      <c r="C67" s="6">
        <f>+'[1]EXP TOTAL VINO PAIS'!AC189/1000000</f>
        <v>1.85606</v>
      </c>
      <c r="D67" s="6">
        <f>+'[1]EXP TOTAL VINO PAIS'!AC201/1000000</f>
        <v>1.2694989999999999</v>
      </c>
      <c r="E67" s="6">
        <f>+'[1]EXP TOTAL VINO PAIS'!AC213/1000000</f>
        <v>1.7785420000000001</v>
      </c>
      <c r="F67" s="6">
        <f>+'[1]EXP TOTAL VINO PAIS'!AC225/1000000</f>
        <v>2.1780270000000002</v>
      </c>
      <c r="G67" s="69">
        <f>+'[1]EXP TOTAL VINO PAIS'!AC237/1000000</f>
        <v>2.703875</v>
      </c>
      <c r="H67" s="37"/>
      <c r="I67" s="7"/>
      <c r="J67" s="2"/>
      <c r="K67" s="42" t="s">
        <v>4</v>
      </c>
      <c r="L67" s="6">
        <f>+SUM('[1]EXP TOTAL VINO PAIS'!AC166:AC177)/1000000</f>
        <v>12.908937999999999</v>
      </c>
      <c r="M67" s="6">
        <f>+SUM(C61:C67)+SUM(B68:B72)</f>
        <v>16.255908000000002</v>
      </c>
      <c r="N67" s="6">
        <f>+SUM(D61:D67)+SUM(C68:C72)</f>
        <v>16.292943000000001</v>
      </c>
      <c r="O67" s="6">
        <f>+SUM(E61:E67)+SUM(D68:D72)</f>
        <v>15.855817000000002</v>
      </c>
      <c r="P67" s="6">
        <f>+SUM(F61:F67)+SUM(E68:E72)</f>
        <v>18.404789000000001</v>
      </c>
      <c r="Q67" s="69">
        <f>+SUM(G61:G67)+SUM(F68:F72)</f>
        <v>28.446594000000001</v>
      </c>
      <c r="R67" s="37"/>
      <c r="S67" s="80"/>
      <c r="T67" s="7"/>
    </row>
    <row r="68" spans="1:20">
      <c r="A68" s="42" t="s">
        <v>5</v>
      </c>
      <c r="B68" s="6">
        <f>+'[1]EXP TOTAL VINO PAIS'!AC178/1000000</f>
        <v>1.591148</v>
      </c>
      <c r="C68" s="6">
        <f>+'[1]EXP TOTAL VINO PAIS'!AC190/1000000</f>
        <v>1.6714370000000001</v>
      </c>
      <c r="D68" s="6">
        <f>+'[1]EXP TOTAL VINO PAIS'!AC202/1000000</f>
        <v>1.7723199999999999</v>
      </c>
      <c r="E68" s="6">
        <f>+'[1]EXP TOTAL VINO PAIS'!AC214/1000000</f>
        <v>1.5771500000000001</v>
      </c>
      <c r="F68" s="6">
        <f>+'[1]EXP TOTAL VINO PAIS'!AC226/1000000</f>
        <v>2.4344030000000001</v>
      </c>
      <c r="G68" s="69">
        <f>+'[1]EXP TOTAL VINO PAIS'!AC238/1000000</f>
        <v>2.6464629999999998</v>
      </c>
      <c r="H68" s="37"/>
      <c r="I68" s="7"/>
      <c r="J68" s="2"/>
      <c r="K68" s="42" t="s">
        <v>5</v>
      </c>
      <c r="L68" s="6">
        <f>+SUM('[1]EXP TOTAL VINO PAIS'!AC167:AC178)/1000000</f>
        <v>12.989144</v>
      </c>
      <c r="M68" s="6">
        <f>+SUM(C61:C68)+SUM(B69:B72)</f>
        <v>16.336196999999999</v>
      </c>
      <c r="N68" s="6">
        <f>+SUM(D61:D68)+SUM(C69:C72)</f>
        <v>16.393826000000004</v>
      </c>
      <c r="O68" s="6">
        <f>+SUM(E61:E68)+SUM(D69:D72)</f>
        <v>15.660647000000001</v>
      </c>
      <c r="P68" s="6">
        <f>+SUM(F61:F68)+SUM(E69:E72)</f>
        <v>19.262042000000001</v>
      </c>
      <c r="Q68" s="69">
        <f>+SUM(G61:G68)+SUM(F69:F72)</f>
        <v>28.658654000000002</v>
      </c>
      <c r="R68" s="37"/>
      <c r="S68" s="80"/>
      <c r="T68" s="7"/>
    </row>
    <row r="69" spans="1:20">
      <c r="A69" s="42" t="s">
        <v>6</v>
      </c>
      <c r="B69" s="6">
        <f>+'[1]EXP TOTAL VINO PAIS'!AC179/1000000</f>
        <v>2.0550899999999999</v>
      </c>
      <c r="C69" s="6">
        <f>+'[1]EXP TOTAL VINO PAIS'!AC191/1000000</f>
        <v>1.8998980000000001</v>
      </c>
      <c r="D69" s="6">
        <f>+'[1]EXP TOTAL VINO PAIS'!AC203/1000000</f>
        <v>1.461965</v>
      </c>
      <c r="E69" s="6">
        <f>+'[1]EXP TOTAL VINO PAIS'!AC215/1000000</f>
        <v>2.316411</v>
      </c>
      <c r="F69" s="6">
        <f>+'[1]EXP TOTAL VINO PAIS'!AC227/1000000</f>
        <v>3.0904189999999998</v>
      </c>
      <c r="G69" s="69">
        <f>+'[1]EXP TOTAL VINO PAIS'!AC239/1000000</f>
        <v>3.7920449999999999</v>
      </c>
      <c r="H69" s="37"/>
      <c r="I69" s="7"/>
      <c r="J69" s="2"/>
      <c r="K69" s="42" t="s">
        <v>6</v>
      </c>
      <c r="L69" s="6">
        <f>+SUM('[1]EXP TOTAL VINO PAIS'!AC168:AC179)/1000000</f>
        <v>13.663546999999999</v>
      </c>
      <c r="M69" s="6">
        <f>+SUM(C61:C69)+SUM(B70:B72)</f>
        <v>16.181004999999999</v>
      </c>
      <c r="N69" s="6">
        <f>+SUM(D61:D69)+SUM(C70:C72)</f>
        <v>15.955893000000001</v>
      </c>
      <c r="O69" s="6">
        <f>+SUM(E61:E69)+SUM(D70:D72)</f>
        <v>16.515093</v>
      </c>
      <c r="P69" s="6">
        <f>+SUM(F61:F69)+SUM(E70:E72)</f>
        <v>20.036049999999999</v>
      </c>
      <c r="Q69" s="69">
        <f>+SUM(G61:G69)+SUM(F70:F72)</f>
        <v>29.360279999999999</v>
      </c>
      <c r="R69" s="37"/>
      <c r="S69" s="80"/>
      <c r="T69" s="7"/>
    </row>
    <row r="70" spans="1:20">
      <c r="A70" s="42" t="s">
        <v>7</v>
      </c>
      <c r="B70" s="6">
        <f>+'[1]EXP TOTAL VINO PAIS'!AC180/1000000</f>
        <v>1.585286</v>
      </c>
      <c r="C70" s="6">
        <f>+'[1]EXP TOTAL VINO PAIS'!AC192/1000000</f>
        <v>1.6596070000000001</v>
      </c>
      <c r="D70" s="6">
        <f>+'[1]EXP TOTAL VINO PAIS'!AC204/1000000</f>
        <v>1.419384</v>
      </c>
      <c r="E70" s="6">
        <f>+'[1]EXP TOTAL VINO PAIS'!AC216/1000000</f>
        <v>1.952879</v>
      </c>
      <c r="F70" s="6">
        <f>+'[1]EXP TOTAL VINO PAIS'!AC228/1000000</f>
        <v>3.4295840000000002</v>
      </c>
      <c r="G70" s="69">
        <f>+'[1]EXP TOTAL VINO PAIS'!AC240/1000000</f>
        <v>2.6583139999999998</v>
      </c>
      <c r="H70" s="37"/>
      <c r="I70" s="7"/>
      <c r="J70" s="2"/>
      <c r="K70" s="42" t="s">
        <v>7</v>
      </c>
      <c r="L70" s="6">
        <f>+SUM('[1]EXP TOTAL VINO PAIS'!AC169:AC180)/1000000</f>
        <v>13.860828</v>
      </c>
      <c r="M70" s="6">
        <f>+SUM(C61:C70)+SUM(B71:B72)</f>
        <v>16.255326</v>
      </c>
      <c r="N70" s="6">
        <f>+SUM(D61:D70)+SUM(C71:C72)</f>
        <v>15.715669999999999</v>
      </c>
      <c r="O70" s="6">
        <f>+SUM(E61:E70)+SUM(D71:D72)</f>
        <v>17.048588000000002</v>
      </c>
      <c r="P70" s="6">
        <f>+SUM(F61:F70)+SUM(E71:E72)</f>
        <v>21.512754999999999</v>
      </c>
      <c r="Q70" s="69">
        <f>+SUM(G61:G70)+SUM(F71:F72)</f>
        <v>28.589010000000002</v>
      </c>
      <c r="R70" s="37"/>
      <c r="S70" s="80"/>
      <c r="T70" s="7"/>
    </row>
    <row r="71" spans="1:20">
      <c r="A71" s="42" t="s">
        <v>8</v>
      </c>
      <c r="B71" s="6">
        <f>+'[1]EXP TOTAL VINO PAIS'!AC181/1000000</f>
        <v>1.2395449999999999</v>
      </c>
      <c r="C71" s="6">
        <f>+'[1]EXP TOTAL VINO PAIS'!AC193/1000000</f>
        <v>1.2330840000000001</v>
      </c>
      <c r="D71" s="6">
        <f>+'[1]EXP TOTAL VINO PAIS'!AC205/1000000</f>
        <v>1.4125380000000001</v>
      </c>
      <c r="E71" s="6">
        <f>+'[1]EXP TOTAL VINO PAIS'!AC217/1000000</f>
        <v>2.1082339999999999</v>
      </c>
      <c r="F71" s="6">
        <f>+'[1]EXP TOTAL VINO PAIS'!AC229/1000000</f>
        <v>3.2156829999999998</v>
      </c>
      <c r="G71" s="69">
        <f>+'[1]EXP TOTAL VINO PAIS'!AC241/1000000</f>
        <v>2.4676070000000001</v>
      </c>
      <c r="H71" s="37"/>
      <c r="I71" s="7"/>
      <c r="J71" s="2"/>
      <c r="K71" s="42" t="s">
        <v>8</v>
      </c>
      <c r="L71" s="6">
        <f>+SUM('[1]EXP TOTAL VINO PAIS'!AC170:AC181)/1000000</f>
        <v>14.259428</v>
      </c>
      <c r="M71" s="6">
        <f>+SUM(C61:C71)+SUM(B72)</f>
        <v>16.248864999999999</v>
      </c>
      <c r="N71" s="6">
        <f>+SUM(D61:D71)+SUM(C72)</f>
        <v>15.895123999999999</v>
      </c>
      <c r="O71" s="6">
        <f>+SUM(E61:E71)+SUM(D72)</f>
        <v>17.744284</v>
      </c>
      <c r="P71" s="6">
        <f>+SUM(F61:F71)+SUM(E72)</f>
        <v>22.620203999999994</v>
      </c>
      <c r="Q71" s="69">
        <f>+SUM(G61:G71)+SUM(F72)</f>
        <v>27.840934000000001</v>
      </c>
      <c r="R71" s="37"/>
      <c r="S71" s="80"/>
      <c r="T71" s="7"/>
    </row>
    <row r="72" spans="1:20">
      <c r="A72" s="42" t="s">
        <v>9</v>
      </c>
      <c r="B72" s="6">
        <f>+'[1]EXP TOTAL VINO PAIS'!AC182/1000000</f>
        <v>1.011442</v>
      </c>
      <c r="C72" s="6">
        <f>+'[1]EXP TOTAL VINO PAIS'!AC194/1000000</f>
        <v>1.064848</v>
      </c>
      <c r="D72" s="6">
        <f>+'[1]EXP TOTAL VINO PAIS'!AC206/1000000</f>
        <v>1.4520280000000001</v>
      </c>
      <c r="E72" s="6">
        <f>+'[1]EXP TOTAL VINO PAIS'!AC218/1000000</f>
        <v>1.357977</v>
      </c>
      <c r="F72" s="6">
        <f>+'[1]EXP TOTAL VINO PAIS'!AC230/1000000</f>
        <v>1.822705</v>
      </c>
      <c r="G72" s="69">
        <f>+'[1]EXP TOTAL VINO PAIS'!AC242/1000000</f>
        <v>2.133486</v>
      </c>
      <c r="H72" s="37"/>
      <c r="I72" s="7"/>
      <c r="J72" s="2"/>
      <c r="K72" s="42" t="s">
        <v>9</v>
      </c>
      <c r="L72" s="6">
        <f>+SUM('[1]EXP TOTAL VINO PAIS'!AC171:AC182)/1000000</f>
        <v>14.572962</v>
      </c>
      <c r="M72" s="6">
        <f>+SUM(C61:C72)</f>
        <v>16.302271000000001</v>
      </c>
      <c r="N72" s="6">
        <f>+SUM(D61:D72)</f>
        <v>16.282304</v>
      </c>
      <c r="O72" s="6">
        <f>+SUM(E61:E72)</f>
        <v>17.650233</v>
      </c>
      <c r="P72" s="6">
        <f>+SUM(F61:F72)</f>
        <v>23.084931999999995</v>
      </c>
      <c r="Q72" s="69">
        <f>+SUM(G61:G72)</f>
        <v>28.151715000000003</v>
      </c>
      <c r="R72" s="37"/>
      <c r="S72" s="80"/>
      <c r="T72" s="7"/>
    </row>
    <row r="73" spans="1:20" ht="28">
      <c r="A73" s="53" t="s">
        <v>13</v>
      </c>
      <c r="B73" s="54">
        <f>SUM(B61:B72)</f>
        <v>14.572962</v>
      </c>
      <c r="C73" s="54">
        <f t="shared" ref="C73:F73" si="73">SUM(C61:C72)</f>
        <v>16.302271000000001</v>
      </c>
      <c r="D73" s="54">
        <f t="shared" si="73"/>
        <v>16.282304</v>
      </c>
      <c r="E73" s="54">
        <f t="shared" si="73"/>
        <v>17.650233</v>
      </c>
      <c r="F73" s="54">
        <f t="shared" si="73"/>
        <v>23.084931999999995</v>
      </c>
      <c r="G73" s="54">
        <f t="shared" ref="G73" si="74">SUM(G61:G72)</f>
        <v>28.151715000000003</v>
      </c>
      <c r="H73" s="55"/>
      <c r="I73" s="56"/>
      <c r="J73" s="3"/>
      <c r="K73" s="43" t="s">
        <v>14</v>
      </c>
      <c r="L73" s="46">
        <f t="shared" ref="L73" si="75">+AVERAGE(L61:L72)</f>
        <v>13.110819416666665</v>
      </c>
      <c r="M73" s="46">
        <f>+AVERAGE(M61:M72)</f>
        <v>15.825816666666666</v>
      </c>
      <c r="N73" s="46">
        <f t="shared" ref="N73:Q73" si="76">+AVERAGE(N61:N72)</f>
        <v>16.431848916666667</v>
      </c>
      <c r="O73" s="46">
        <f t="shared" si="76"/>
        <v>16.244744833333332</v>
      </c>
      <c r="P73" s="46">
        <f t="shared" si="76"/>
        <v>19.215621916666663</v>
      </c>
      <c r="Q73" s="70">
        <f t="shared" si="76"/>
        <v>27.216592166666668</v>
      </c>
      <c r="R73" s="47">
        <f t="shared" ref="R73" si="77">+AVERAGE(R61:R72)</f>
        <v>28.575246800000002</v>
      </c>
      <c r="S73" s="81">
        <f t="shared" ref="S73" si="78">+R73/Q73-1</f>
        <v>4.992008643158985E-2</v>
      </c>
      <c r="T73" s="77">
        <f t="shared" ref="T73" si="79">+POWER(R73/M73,0.2)-1</f>
        <v>0.12544628497856891</v>
      </c>
    </row>
    <row r="74" spans="1:20" ht="28">
      <c r="A74" s="57" t="s">
        <v>15</v>
      </c>
      <c r="B74" s="58">
        <f t="shared" ref="B74:G74" si="80">+B73/B$181</f>
        <v>5.621026713890151E-2</v>
      </c>
      <c r="C74" s="58">
        <f t="shared" si="80"/>
        <v>7.2635670802772057E-2</v>
      </c>
      <c r="D74" s="58">
        <f t="shared" si="80"/>
        <v>5.9354064351516182E-2</v>
      </c>
      <c r="E74" s="58">
        <f t="shared" si="80"/>
        <v>5.7896063125255082E-2</v>
      </c>
      <c r="F74" s="58">
        <f t="shared" si="80"/>
        <v>5.9061593884130771E-2</v>
      </c>
      <c r="G74" s="58">
        <f t="shared" si="80"/>
        <v>9.7439203146922157E-2</v>
      </c>
      <c r="H74" s="59"/>
      <c r="I74" s="60"/>
      <c r="J74" s="3"/>
      <c r="K74" s="44" t="s">
        <v>15</v>
      </c>
      <c r="L74" s="48">
        <f t="shared" ref="L74:R74" si="81">+L73/L$181</f>
        <v>5.0634904053561858E-2</v>
      </c>
      <c r="M74" s="48">
        <f t="shared" si="81"/>
        <v>6.5788674273004305E-2</v>
      </c>
      <c r="N74" s="48">
        <f t="shared" si="81"/>
        <v>6.9729416117043252E-2</v>
      </c>
      <c r="O74" s="48">
        <f t="shared" si="81"/>
        <v>5.4830090013326498E-2</v>
      </c>
      <c r="P74" s="48">
        <f t="shared" si="81"/>
        <v>5.1585583669076326E-2</v>
      </c>
      <c r="Q74" s="71">
        <f t="shared" si="81"/>
        <v>8.3924148644208135E-2</v>
      </c>
      <c r="R74" s="74">
        <f t="shared" si="81"/>
        <v>0.10188830578022791</v>
      </c>
      <c r="S74" s="74"/>
      <c r="T74" s="78"/>
    </row>
    <row r="75" spans="1:20" ht="29" thickBot="1">
      <c r="A75" s="61" t="s">
        <v>12</v>
      </c>
      <c r="B75" s="62"/>
      <c r="C75" s="63">
        <f>+C73/B73-1</f>
        <v>0.11866558082015177</v>
      </c>
      <c r="D75" s="63">
        <f t="shared" ref="D75:G75" si="82">+D73/C73-1</f>
        <v>-1.2247986798895605E-3</v>
      </c>
      <c r="E75" s="63">
        <f t="shared" si="82"/>
        <v>8.4013233016654087E-2</v>
      </c>
      <c r="F75" s="63">
        <f t="shared" si="82"/>
        <v>0.30791089273439032</v>
      </c>
      <c r="G75" s="63">
        <f t="shared" si="82"/>
        <v>0.21948442386574962</v>
      </c>
      <c r="H75" s="64"/>
      <c r="I75" s="65"/>
      <c r="J75" s="2"/>
      <c r="K75" s="45" t="s">
        <v>12</v>
      </c>
      <c r="L75" s="49"/>
      <c r="M75" s="50">
        <f>+M73/L73-1</f>
        <v>0.20708066854682294</v>
      </c>
      <c r="N75" s="50">
        <f t="shared" ref="N75:R75" si="83">+N73/M73-1</f>
        <v>3.8293900578063811E-2</v>
      </c>
      <c r="O75" s="50">
        <f t="shared" si="83"/>
        <v>-1.1386672569972167E-2</v>
      </c>
      <c r="P75" s="50">
        <f t="shared" si="83"/>
        <v>0.1828823483418005</v>
      </c>
      <c r="Q75" s="72">
        <f t="shared" si="83"/>
        <v>0.41637841776332851</v>
      </c>
      <c r="R75" s="75">
        <f t="shared" si="83"/>
        <v>4.992008643158985E-2</v>
      </c>
      <c r="S75" s="51"/>
      <c r="T75" s="52"/>
    </row>
    <row r="76" spans="1:20" ht="15" thickBo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</row>
    <row r="77" spans="1:20" ht="15" thickBot="1">
      <c r="A77" s="275" t="s">
        <v>110</v>
      </c>
      <c r="B77" s="276"/>
      <c r="C77" s="276"/>
      <c r="D77" s="276"/>
      <c r="E77" s="276"/>
      <c r="F77" s="276"/>
      <c r="G77" s="276"/>
      <c r="H77" s="276"/>
      <c r="I77" s="277"/>
      <c r="J77" s="2"/>
      <c r="K77" s="275" t="s">
        <v>111</v>
      </c>
      <c r="L77" s="276"/>
      <c r="M77" s="276"/>
      <c r="N77" s="276"/>
      <c r="O77" s="276"/>
      <c r="P77" s="276"/>
      <c r="Q77" s="276"/>
      <c r="R77" s="276"/>
      <c r="S77" s="276"/>
      <c r="T77" s="277"/>
    </row>
    <row r="78" spans="1:20" ht="42">
      <c r="A78" s="38"/>
      <c r="B78" s="39">
        <v>2016</v>
      </c>
      <c r="C78" s="39">
        <f>+B78+1</f>
        <v>2017</v>
      </c>
      <c r="D78" s="39">
        <f t="shared" ref="D78:H78" si="84">+C78+1</f>
        <v>2018</v>
      </c>
      <c r="E78" s="39">
        <f t="shared" si="84"/>
        <v>2019</v>
      </c>
      <c r="F78" s="39">
        <f t="shared" si="84"/>
        <v>2020</v>
      </c>
      <c r="G78" s="210">
        <f t="shared" si="84"/>
        <v>2021</v>
      </c>
      <c r="H78" s="40">
        <f t="shared" si="84"/>
        <v>2022</v>
      </c>
      <c r="I78" s="41" t="s">
        <v>16</v>
      </c>
      <c r="J78" s="2"/>
      <c r="K78" s="67"/>
      <c r="L78" s="66">
        <v>2016</v>
      </c>
      <c r="M78" s="66">
        <f>+L78+1</f>
        <v>2017</v>
      </c>
      <c r="N78" s="66">
        <f t="shared" ref="N78:R78" si="85">+M78+1</f>
        <v>2018</v>
      </c>
      <c r="O78" s="66">
        <f t="shared" si="85"/>
        <v>2019</v>
      </c>
      <c r="P78" s="66">
        <f t="shared" si="85"/>
        <v>2020</v>
      </c>
      <c r="Q78" s="68">
        <f t="shared" si="85"/>
        <v>2021</v>
      </c>
      <c r="R78" s="73">
        <f t="shared" si="85"/>
        <v>2022</v>
      </c>
      <c r="S78" s="79" t="s">
        <v>16</v>
      </c>
      <c r="T78" s="76" t="s">
        <v>21</v>
      </c>
    </row>
    <row r="79" spans="1:20">
      <c r="A79" s="42" t="s">
        <v>10</v>
      </c>
      <c r="B79" s="172">
        <f>+'[1]EXP TOTAL VINO PAIS'!AD171/1000000</f>
        <v>0.608066</v>
      </c>
      <c r="C79" s="172">
        <f>+'[1]EXP TOTAL VINO PAIS'!AD183/1000000</f>
        <v>0.78581000000000001</v>
      </c>
      <c r="D79" s="172">
        <f>+'[1]EXP TOTAL VINO PAIS'!AD195/1000000</f>
        <v>0.96919100000000002</v>
      </c>
      <c r="E79" s="172">
        <f>+'[1]EXP TOTAL VINO PAIS'!AD207/1000000</f>
        <v>0.54832999999999998</v>
      </c>
      <c r="F79" s="172">
        <f>+'[1]EXP TOTAL VINO PAIS'!AD219/1000000</f>
        <v>0.61865099999999995</v>
      </c>
      <c r="G79" s="246">
        <f>+'[1]EXP TOTAL VINO PAIS'!AD231/1000000</f>
        <v>0.330013</v>
      </c>
      <c r="H79" s="241">
        <f>+'[1]EXP TOTAL VINO PAIS'!AD243/1000000</f>
        <v>0.61601799999999995</v>
      </c>
      <c r="I79" s="255">
        <f>+H79/G79-1</f>
        <v>0.86664767751573413</v>
      </c>
      <c r="J79" s="2"/>
      <c r="K79" s="42" t="s">
        <v>10</v>
      </c>
      <c r="L79" s="6">
        <f>+SUM('[1]EXP TOTAL VINO PAIS'!AD160:AD171)/1000000</f>
        <v>11.181245000000001</v>
      </c>
      <c r="M79" s="6">
        <f>+SUM(C79)+SUM(B80:B90)</f>
        <v>11.064861999999998</v>
      </c>
      <c r="N79" s="6">
        <f>+SUM(D79)+SUM(C80:C90)</f>
        <v>8.6534759999999995</v>
      </c>
      <c r="O79" s="6">
        <f>+SUM(E79)+SUM(D80:D90)</f>
        <v>7.403308</v>
      </c>
      <c r="P79" s="6">
        <f>+SUM(F79)+SUM(E80:E90)</f>
        <v>6.9718619999999998</v>
      </c>
      <c r="Q79" s="69">
        <f t="shared" ref="Q79:R79" si="86">+SUM(G79)+SUM(F80:F90)</f>
        <v>8.1687639999999995</v>
      </c>
      <c r="R79" s="37">
        <f t="shared" si="86"/>
        <v>6.8351989999999994</v>
      </c>
      <c r="S79" s="80">
        <f t="shared" ref="S79:S83" si="87">+R79/Q79-1</f>
        <v>-0.16325174775522955</v>
      </c>
      <c r="T79" s="7">
        <f t="shared" ref="T79:T83" si="88">+POWER(R79/M79,0.2)-1</f>
        <v>-9.1842796186325626E-2</v>
      </c>
    </row>
    <row r="80" spans="1:20">
      <c r="A80" s="42" t="s">
        <v>11</v>
      </c>
      <c r="B80" s="172">
        <f>+'[1]EXP TOTAL VINO PAIS'!AD172/1000000</f>
        <v>0.71531800000000001</v>
      </c>
      <c r="C80" s="172">
        <f>+'[1]EXP TOTAL VINO PAIS'!AD184/1000000</f>
        <v>0.57757700000000001</v>
      </c>
      <c r="D80" s="172">
        <f>+'[1]EXP TOTAL VINO PAIS'!AD196/1000000</f>
        <v>0.64976</v>
      </c>
      <c r="E80" s="172">
        <f>+'[1]EXP TOTAL VINO PAIS'!AD208/1000000</f>
        <v>0.483655</v>
      </c>
      <c r="F80" s="172">
        <f>+'[1]EXP TOTAL VINO PAIS'!AD220/1000000</f>
        <v>0.58465500000000004</v>
      </c>
      <c r="G80" s="246">
        <f>+'[1]EXP TOTAL VINO PAIS'!AD232/1000000</f>
        <v>0.65967500000000001</v>
      </c>
      <c r="H80" s="241">
        <f>+'[1]EXP TOTAL VINO PAIS'!AD244/1000000</f>
        <v>0.55504100000000001</v>
      </c>
      <c r="I80" s="255">
        <f t="shared" ref="I80:I83" si="89">+H80/G80-1</f>
        <v>-0.15861446924621969</v>
      </c>
      <c r="J80" s="2"/>
      <c r="K80" s="42" t="s">
        <v>11</v>
      </c>
      <c r="L80" s="6">
        <f>+SUM('[1]EXP TOTAL VINO PAIS'!AD161:AD172)/1000000</f>
        <v>11.108473999999999</v>
      </c>
      <c r="M80" s="6">
        <f>+SUM(C79:C80)+SUM(B81:B90)</f>
        <v>10.927121</v>
      </c>
      <c r="N80" s="6">
        <f>+SUM(D79:D80)+SUM(C81:C90)</f>
        <v>8.7256590000000003</v>
      </c>
      <c r="O80" s="6">
        <f>+SUM(E79:E80)+SUM(D81:D90)</f>
        <v>7.2372029999999992</v>
      </c>
      <c r="P80" s="6">
        <f>+SUM(F79:F80)+SUM(E81:E90)</f>
        <v>7.0728619999999989</v>
      </c>
      <c r="Q80" s="69">
        <f t="shared" ref="Q80:R80" si="90">+SUM(G79:G80)+SUM(F81:F90)</f>
        <v>8.2437839999999998</v>
      </c>
      <c r="R80" s="37">
        <f t="shared" si="90"/>
        <v>6.7305650000000004</v>
      </c>
      <c r="S80" s="80">
        <f t="shared" si="87"/>
        <v>-0.18355878805170045</v>
      </c>
      <c r="T80" s="7">
        <f t="shared" si="88"/>
        <v>-9.2369348205489477E-2</v>
      </c>
    </row>
    <row r="81" spans="1:21">
      <c r="A81" s="42" t="s">
        <v>0</v>
      </c>
      <c r="B81" s="172">
        <f>+'[1]EXP TOTAL VINO PAIS'!AD173/1000000</f>
        <v>1.0077510000000001</v>
      </c>
      <c r="C81" s="172">
        <f>+'[1]EXP TOTAL VINO PAIS'!AD185/1000000</f>
        <v>0.88563999999999998</v>
      </c>
      <c r="D81" s="172">
        <f>+'[1]EXP TOTAL VINO PAIS'!AD197/1000000</f>
        <v>0.50525900000000001</v>
      </c>
      <c r="E81" s="172">
        <f>+'[1]EXP TOTAL VINO PAIS'!AD209/1000000</f>
        <v>0.68716999999999995</v>
      </c>
      <c r="F81" s="172">
        <f>+'[1]EXP TOTAL VINO PAIS'!AD221/1000000</f>
        <v>0.55775600000000003</v>
      </c>
      <c r="G81" s="246">
        <f>+'[1]EXP TOTAL VINO PAIS'!AD233/1000000</f>
        <v>0.72499199999999997</v>
      </c>
      <c r="H81" s="241">
        <f>+'[1]EXP TOTAL VINO PAIS'!AD245/1000000</f>
        <v>0.38250800000000001</v>
      </c>
      <c r="I81" s="255">
        <f t="shared" si="89"/>
        <v>-0.47239693679378525</v>
      </c>
      <c r="J81" s="2"/>
      <c r="K81" s="42" t="s">
        <v>0</v>
      </c>
      <c r="L81" s="6">
        <f>+SUM('[1]EXP TOTAL VINO PAIS'!AD162:AD173)/1000000</f>
        <v>11.001033</v>
      </c>
      <c r="M81" s="6">
        <f>+SUM(C79:C81)+SUM(B82:B90)</f>
        <v>10.805010000000001</v>
      </c>
      <c r="N81" s="6">
        <f>+SUM(D79:D81)+SUM(C82:C90)</f>
        <v>8.3452780000000004</v>
      </c>
      <c r="O81" s="6">
        <f>+SUM(E79:E81)+SUM(D82:D90)</f>
        <v>7.4191139999999987</v>
      </c>
      <c r="P81" s="6">
        <f>+SUM(F79:F81)+SUM(E82:E90)</f>
        <v>6.9434479999999992</v>
      </c>
      <c r="Q81" s="69">
        <f t="shared" ref="Q81:R81" si="91">+SUM(G79:G81)+SUM(F82:F90)</f>
        <v>8.4110200000000006</v>
      </c>
      <c r="R81" s="37">
        <f t="shared" si="91"/>
        <v>6.3880810000000006</v>
      </c>
      <c r="S81" s="80">
        <f t="shared" si="87"/>
        <v>-0.24051054449995357</v>
      </c>
      <c r="T81" s="7">
        <f t="shared" si="88"/>
        <v>-9.97791897535939E-2</v>
      </c>
    </row>
    <row r="82" spans="1:21">
      <c r="A82" s="42" t="s">
        <v>1</v>
      </c>
      <c r="B82" s="172">
        <f>+'[1]EXP TOTAL VINO PAIS'!AD174/1000000</f>
        <v>1.1980170000000001</v>
      </c>
      <c r="C82" s="172">
        <f>+'[1]EXP TOTAL VINO PAIS'!AD186/1000000</f>
        <v>0.76429999999999998</v>
      </c>
      <c r="D82" s="172">
        <f>+'[1]EXP TOTAL VINO PAIS'!AD198/1000000</f>
        <v>0.74635099999999999</v>
      </c>
      <c r="E82" s="172">
        <f>+'[1]EXP TOTAL VINO PAIS'!AD210/1000000</f>
        <v>0.468781</v>
      </c>
      <c r="F82" s="172">
        <f>+'[1]EXP TOTAL VINO PAIS'!AD222/1000000</f>
        <v>0.57729699999999995</v>
      </c>
      <c r="G82" s="246">
        <f>+'[1]EXP TOTAL VINO PAIS'!AD234/1000000</f>
        <v>0.61702599999999996</v>
      </c>
      <c r="H82" s="241">
        <f>+'[1]EXP TOTAL VINO PAIS'!AD246/1000000</f>
        <v>0.77584500000000001</v>
      </c>
      <c r="I82" s="255">
        <f t="shared" si="89"/>
        <v>0.25739433994677707</v>
      </c>
      <c r="J82" s="2"/>
      <c r="K82" s="42" t="s">
        <v>1</v>
      </c>
      <c r="L82" s="6">
        <f>+SUM('[1]EXP TOTAL VINO PAIS'!AD163:AD174)/1000000</f>
        <v>11.557632</v>
      </c>
      <c r="M82" s="6">
        <f>+SUM(C79:C82)+SUM(B83:B90)</f>
        <v>10.371293</v>
      </c>
      <c r="N82" s="6">
        <f>+SUM(D79:D82)+SUM(C83:C90)</f>
        <v>8.3273290000000006</v>
      </c>
      <c r="O82" s="6">
        <f>+SUM(E79:E82)+SUM(D83:D90)</f>
        <v>7.1415439999999997</v>
      </c>
      <c r="P82" s="6">
        <f>+SUM(F79:F82)+SUM(E83:E90)</f>
        <v>7.0519639999999999</v>
      </c>
      <c r="Q82" s="69">
        <f t="shared" ref="Q82:R82" si="92">+SUM(G79:G82)+SUM(F83:F90)</f>
        <v>8.4507490000000001</v>
      </c>
      <c r="R82" s="37">
        <f t="shared" si="92"/>
        <v>6.5469000000000008</v>
      </c>
      <c r="S82" s="80">
        <f t="shared" si="87"/>
        <v>-0.2252876046845077</v>
      </c>
      <c r="T82" s="7">
        <f t="shared" si="88"/>
        <v>-8.7903979832697932E-2</v>
      </c>
    </row>
    <row r="83" spans="1:21">
      <c r="A83" s="42" t="s">
        <v>2</v>
      </c>
      <c r="B83" s="172">
        <f>+'[1]EXP TOTAL VINO PAIS'!AD175/1000000</f>
        <v>0.74187400000000003</v>
      </c>
      <c r="C83" s="172">
        <f>+'[1]EXP TOTAL VINO PAIS'!AD187/1000000</f>
        <v>0.51831400000000005</v>
      </c>
      <c r="D83" s="172">
        <f>+'[1]EXP TOTAL VINO PAIS'!AD199/1000000</f>
        <v>0.32382899999999998</v>
      </c>
      <c r="E83" s="172">
        <f>+'[1]EXP TOTAL VINO PAIS'!AD211/1000000</f>
        <v>0.46414499999999997</v>
      </c>
      <c r="F83" s="172">
        <f>+'[1]EXP TOTAL VINO PAIS'!AD223/1000000</f>
        <v>0.77509600000000001</v>
      </c>
      <c r="G83" s="246">
        <f>+'[1]EXP TOTAL VINO PAIS'!AD235/1000000</f>
        <v>0.65490000000000004</v>
      </c>
      <c r="H83" s="241">
        <f>+'[1]EXP TOTAL VINO PAIS'!AD247/1000000</f>
        <v>0.48338100000000001</v>
      </c>
      <c r="I83" s="255">
        <f t="shared" si="89"/>
        <v>-0.26190105359596894</v>
      </c>
      <c r="J83" s="2"/>
      <c r="K83" s="42" t="s">
        <v>2</v>
      </c>
      <c r="L83" s="6">
        <f>+SUM('[1]EXP TOTAL VINO PAIS'!AD164:AD175)/1000000</f>
        <v>11.767833</v>
      </c>
      <c r="M83" s="6">
        <f>+SUM(C79:C83)+SUM(B84:B90)</f>
        <v>10.147733000000001</v>
      </c>
      <c r="N83" s="6">
        <f>+SUM(D79:D83)+SUM(C84:C90)</f>
        <v>8.1328440000000004</v>
      </c>
      <c r="O83" s="6">
        <f>+SUM(E79:E83)+SUM(D84:D90)</f>
        <v>7.28186</v>
      </c>
      <c r="P83" s="6">
        <f>+SUM(F79:F83)+SUM(E84:E90)</f>
        <v>7.3629149999999992</v>
      </c>
      <c r="Q83" s="69">
        <f t="shared" ref="Q83:R83" si="93">+SUM(G79:G83)+SUM(F84:F90)</f>
        <v>8.3305530000000001</v>
      </c>
      <c r="R83" s="37">
        <f t="shared" si="93"/>
        <v>6.3753810000000009</v>
      </c>
      <c r="S83" s="80">
        <f t="shared" si="87"/>
        <v>-0.23469894495599497</v>
      </c>
      <c r="T83" s="7">
        <f t="shared" si="88"/>
        <v>-8.877123160919087E-2</v>
      </c>
    </row>
    <row r="84" spans="1:21">
      <c r="A84" s="42" t="s">
        <v>3</v>
      </c>
      <c r="B84" s="172">
        <f>+'[1]EXP TOTAL VINO PAIS'!AD176/1000000</f>
        <v>0.63105</v>
      </c>
      <c r="C84" s="172">
        <f>+'[1]EXP TOTAL VINO PAIS'!AD188/1000000</f>
        <v>0.77058800000000005</v>
      </c>
      <c r="D84" s="172">
        <f>+'[1]EXP TOTAL VINO PAIS'!AD200/1000000</f>
        <v>0.35318300000000002</v>
      </c>
      <c r="E84" s="172">
        <f>+'[1]EXP TOTAL VINO PAIS'!AD212/1000000</f>
        <v>0.36496600000000001</v>
      </c>
      <c r="F84" s="172">
        <f>+'[1]EXP TOTAL VINO PAIS'!AD224/1000000</f>
        <v>0.728267</v>
      </c>
      <c r="G84" s="246">
        <f>+'[1]EXP TOTAL VINO PAIS'!AD236/1000000</f>
        <v>0.187885</v>
      </c>
      <c r="H84" s="241"/>
      <c r="I84" s="255"/>
      <c r="J84" s="2"/>
      <c r="K84" s="42" t="s">
        <v>3</v>
      </c>
      <c r="L84" s="6">
        <f>+SUM('[1]EXP TOTAL VINO PAIS'!AD165:AD176)/1000000</f>
        <v>11.230950999999999</v>
      </c>
      <c r="M84" s="6">
        <f>+SUM(C79:C84)+SUM(B85:B90)</f>
        <v>10.287271</v>
      </c>
      <c r="N84" s="6">
        <f>+SUM(D79:D84)+SUM(C85:C90)</f>
        <v>7.7154389999999999</v>
      </c>
      <c r="O84" s="6">
        <f>+SUM(E79:E84)+SUM(D85:D90)</f>
        <v>7.2936429999999994</v>
      </c>
      <c r="P84" s="6">
        <f>+SUM(F79:F84)+SUM(E85:E90)</f>
        <v>7.726216</v>
      </c>
      <c r="Q84" s="69">
        <f t="shared" ref="Q84" si="94">+SUM(G79:G84)+SUM(F85:F90)</f>
        <v>7.7901710000000008</v>
      </c>
      <c r="R84" s="37"/>
      <c r="S84" s="80"/>
      <c r="T84" s="7"/>
      <c r="U84" s="4"/>
    </row>
    <row r="85" spans="1:21">
      <c r="A85" s="42" t="s">
        <v>4</v>
      </c>
      <c r="B85" s="172">
        <f>+'[1]EXP TOTAL VINO PAIS'!AD177/1000000</f>
        <v>0.931535</v>
      </c>
      <c r="C85" s="172">
        <f>+'[1]EXP TOTAL VINO PAIS'!AD189/1000000</f>
        <v>0.62972099999999998</v>
      </c>
      <c r="D85" s="172">
        <f>+'[1]EXP TOTAL VINO PAIS'!AD201/1000000</f>
        <v>0.59063900000000003</v>
      </c>
      <c r="E85" s="172">
        <f>+'[1]EXP TOTAL VINO PAIS'!AD213/1000000</f>
        <v>0.52825500000000003</v>
      </c>
      <c r="F85" s="172">
        <f>+'[1]EXP TOTAL VINO PAIS'!AD225/1000000</f>
        <v>0.69065200000000004</v>
      </c>
      <c r="G85" s="246">
        <f>+'[1]EXP TOTAL VINO PAIS'!AD237/1000000</f>
        <v>0.63258800000000004</v>
      </c>
      <c r="H85" s="241"/>
      <c r="I85" s="255"/>
      <c r="J85" s="2"/>
      <c r="K85" s="42" t="s">
        <v>4</v>
      </c>
      <c r="L85" s="6">
        <f>+SUM('[1]EXP TOTAL VINO PAIS'!AD166:AD177)/1000000</f>
        <v>11.057270000000001</v>
      </c>
      <c r="M85" s="6">
        <f>+SUM(C79:C85)+SUM(B86:B90)</f>
        <v>9.9854570000000002</v>
      </c>
      <c r="N85" s="6">
        <f>+SUM(D79:D85)+SUM(C86:C90)</f>
        <v>7.6763570000000003</v>
      </c>
      <c r="O85" s="6">
        <f>+SUM(E79:E85)+SUM(D86:D90)</f>
        <v>7.2312589999999997</v>
      </c>
      <c r="P85" s="6">
        <f>+SUM(F79:F85)+SUM(E86:E90)</f>
        <v>7.8886130000000003</v>
      </c>
      <c r="Q85" s="69">
        <f>+SUM(G79:G85)+SUM(F86:F90)</f>
        <v>7.732107000000001</v>
      </c>
      <c r="R85" s="37"/>
      <c r="S85" s="80"/>
      <c r="T85" s="7"/>
    </row>
    <row r="86" spans="1:21">
      <c r="A86" s="42" t="s">
        <v>5</v>
      </c>
      <c r="B86" s="172">
        <f>+'[1]EXP TOTAL VINO PAIS'!AD178/1000000</f>
        <v>0.767598</v>
      </c>
      <c r="C86" s="172">
        <f>+'[1]EXP TOTAL VINO PAIS'!AD190/1000000</f>
        <v>0.59881499999999999</v>
      </c>
      <c r="D86" s="172">
        <f>+'[1]EXP TOTAL VINO PAIS'!AD202/1000000</f>
        <v>0.450071</v>
      </c>
      <c r="E86" s="172">
        <f>+'[1]EXP TOTAL VINO PAIS'!AD214/1000000</f>
        <v>0.52290899999999996</v>
      </c>
      <c r="F86" s="172">
        <f>+'[1]EXP TOTAL VINO PAIS'!AD226/1000000</f>
        <v>1.0089729999999999</v>
      </c>
      <c r="G86" s="246">
        <f>+'[1]EXP TOTAL VINO PAIS'!AD238/1000000</f>
        <v>0.43674400000000002</v>
      </c>
      <c r="H86" s="241"/>
      <c r="I86" s="255"/>
      <c r="J86" s="2"/>
      <c r="K86" s="42" t="s">
        <v>5</v>
      </c>
      <c r="L86" s="6">
        <f>+SUM('[1]EXP TOTAL VINO PAIS'!AD167:AD178)/1000000</f>
        <v>10.541831</v>
      </c>
      <c r="M86" s="6">
        <f>+SUM(C79:C86)+SUM(B87:B90)</f>
        <v>9.8166740000000008</v>
      </c>
      <c r="N86" s="6">
        <f>+SUM(D79:D86)+SUM(C87:C90)</f>
        <v>7.5276130000000006</v>
      </c>
      <c r="O86" s="6">
        <f>+SUM(E79:E86)+SUM(D87:D90)</f>
        <v>7.3040969999999996</v>
      </c>
      <c r="P86" s="6">
        <f>+SUM(F79:F86)+SUM(E87:E90)</f>
        <v>8.3746770000000001</v>
      </c>
      <c r="Q86" s="69">
        <f>+SUM(G79:G86)+SUM(F87:F90)</f>
        <v>7.1598780000000009</v>
      </c>
      <c r="R86" s="37"/>
      <c r="S86" s="80"/>
      <c r="T86" s="7"/>
    </row>
    <row r="87" spans="1:21">
      <c r="A87" s="42" t="s">
        <v>6</v>
      </c>
      <c r="B87" s="172">
        <f>+'[1]EXP TOTAL VINO PAIS'!AD179/1000000</f>
        <v>1.2389950000000001</v>
      </c>
      <c r="C87" s="172">
        <f>+'[1]EXP TOTAL VINO PAIS'!AD191/1000000</f>
        <v>0.92074800000000001</v>
      </c>
      <c r="D87" s="172">
        <f>+'[1]EXP TOTAL VINO PAIS'!AD203/1000000</f>
        <v>0.73646299999999998</v>
      </c>
      <c r="E87" s="172">
        <f>+'[1]EXP TOTAL VINO PAIS'!AD215/1000000</f>
        <v>0.63402499999999995</v>
      </c>
      <c r="F87" s="172">
        <f>+'[1]EXP TOTAL VINO PAIS'!AD227/1000000</f>
        <v>0.95915399999999995</v>
      </c>
      <c r="G87" s="246">
        <f>+'[1]EXP TOTAL VINO PAIS'!AD239/1000000</f>
        <v>0.61195100000000002</v>
      </c>
      <c r="H87" s="241"/>
      <c r="I87" s="255"/>
      <c r="J87" s="2"/>
      <c r="K87" s="42" t="s">
        <v>6</v>
      </c>
      <c r="L87" s="6">
        <f>+SUM('[1]EXP TOTAL VINO PAIS'!AD168:AD179)/1000000</f>
        <v>10.997249</v>
      </c>
      <c r="M87" s="6">
        <f>+SUM(C79:C87)+SUM(B88:B90)</f>
        <v>9.4984269999999995</v>
      </c>
      <c r="N87" s="6">
        <f>+SUM(D79:D87)+SUM(C88:C90)</f>
        <v>7.3433279999999996</v>
      </c>
      <c r="O87" s="6">
        <f>+SUM(E79:E87)+SUM(D88:D90)</f>
        <v>7.2016590000000003</v>
      </c>
      <c r="P87" s="6">
        <f>+SUM(F79:F87)+SUM(E88:E90)</f>
        <v>8.6998059999999988</v>
      </c>
      <c r="Q87" s="69">
        <f>+SUM(G79:G87)+SUM(F88:F90)</f>
        <v>6.8126750000000005</v>
      </c>
      <c r="R87" s="37"/>
      <c r="S87" s="80"/>
      <c r="T87" s="7"/>
    </row>
    <row r="88" spans="1:21">
      <c r="A88" s="42" t="s">
        <v>7</v>
      </c>
      <c r="B88" s="172">
        <f>+'[1]EXP TOTAL VINO PAIS'!AD180/1000000</f>
        <v>1.2815300000000001</v>
      </c>
      <c r="C88" s="172">
        <f>+'[1]EXP TOTAL VINO PAIS'!AD192/1000000</f>
        <v>1.02477</v>
      </c>
      <c r="D88" s="172">
        <f>+'[1]EXP TOTAL VINO PAIS'!AD204/1000000</f>
        <v>0.92173499999999997</v>
      </c>
      <c r="E88" s="172">
        <f>+'[1]EXP TOTAL VINO PAIS'!AD216/1000000</f>
        <v>0.84701800000000005</v>
      </c>
      <c r="F88" s="172">
        <f>+'[1]EXP TOTAL VINO PAIS'!AD228/1000000</f>
        <v>0.72160400000000002</v>
      </c>
      <c r="G88" s="246">
        <f>+'[1]EXP TOTAL VINO PAIS'!AD240/1000000</f>
        <v>0.45749400000000001</v>
      </c>
      <c r="H88" s="241"/>
      <c r="I88" s="255"/>
      <c r="J88" s="2"/>
      <c r="K88" s="42" t="s">
        <v>7</v>
      </c>
      <c r="L88" s="6">
        <f>+SUM('[1]EXP TOTAL VINO PAIS'!AD169:AD180)/1000000</f>
        <v>10.832183000000001</v>
      </c>
      <c r="M88" s="6">
        <f>+SUM(C79:C88)+SUM(B89:B90)</f>
        <v>9.2416669999999996</v>
      </c>
      <c r="N88" s="6">
        <f>+SUM(D79:D88)+SUM(C89:C90)</f>
        <v>7.2402930000000003</v>
      </c>
      <c r="O88" s="6">
        <f>+SUM(E79:E88)+SUM(D89:D90)</f>
        <v>7.1269420000000006</v>
      </c>
      <c r="P88" s="6">
        <f>+SUM(F79:F88)+SUM(E89:E90)</f>
        <v>8.5743919999999996</v>
      </c>
      <c r="Q88" s="69">
        <v>8.5743919999999996</v>
      </c>
      <c r="R88" s="37"/>
      <c r="S88" s="80"/>
      <c r="T88" s="7"/>
    </row>
    <row r="89" spans="1:21">
      <c r="A89" s="42" t="s">
        <v>8</v>
      </c>
      <c r="B89" s="172">
        <f>+'[1]EXP TOTAL VINO PAIS'!AD181/1000000</f>
        <v>1.0978000000000001</v>
      </c>
      <c r="C89" s="172">
        <f>+'[1]EXP TOTAL VINO PAIS'!AD193/1000000</f>
        <v>0.54352599999999995</v>
      </c>
      <c r="D89" s="172">
        <f>+'[1]EXP TOTAL VINO PAIS'!AD205/1000000</f>
        <v>0.805952</v>
      </c>
      <c r="E89" s="172">
        <f>+'[1]EXP TOTAL VINO PAIS'!AD217/1000000</f>
        <v>0.49599500000000002</v>
      </c>
      <c r="F89" s="172">
        <f>+'[1]EXP TOTAL VINO PAIS'!AD229/1000000</f>
        <v>0.69452899999999995</v>
      </c>
      <c r="G89" s="246">
        <f>+'[1]EXP TOTAL VINO PAIS'!AD241/1000000</f>
        <v>0.63474799999999998</v>
      </c>
      <c r="H89" s="241"/>
      <c r="I89" s="255"/>
      <c r="J89" s="2"/>
      <c r="K89" s="42" t="s">
        <v>8</v>
      </c>
      <c r="L89" s="6">
        <f>+SUM('[1]EXP TOTAL VINO PAIS'!AD170:AD181)/1000000</f>
        <v>10.967670999999999</v>
      </c>
      <c r="M89" s="6">
        <f>+SUM(C79:C89)+SUM(B90)</f>
        <v>8.6873930000000001</v>
      </c>
      <c r="N89" s="6">
        <f>+SUM(D79:D89)+SUM(C90)</f>
        <v>7.5027190000000008</v>
      </c>
      <c r="O89" s="6">
        <f>+SUM(E79:E89)+SUM(D90)</f>
        <v>6.8169849999999999</v>
      </c>
      <c r="P89" s="6">
        <f>+SUM(F79:F89)+SUM(E90)</f>
        <v>8.772926</v>
      </c>
      <c r="Q89" s="69">
        <f>+SUM(G79:G89)+SUM(F90)</f>
        <v>6.4887840000000008</v>
      </c>
      <c r="R89" s="37"/>
      <c r="S89" s="80"/>
      <c r="T89" s="7"/>
    </row>
    <row r="90" spans="1:21">
      <c r="A90" s="42" t="s">
        <v>9</v>
      </c>
      <c r="B90" s="172">
        <f>+'[1]EXP TOTAL VINO PAIS'!AD182/1000000</f>
        <v>0.66758399999999996</v>
      </c>
      <c r="C90" s="172">
        <f>+'[1]EXP TOTAL VINO PAIS'!AD194/1000000</f>
        <v>0.45028600000000002</v>
      </c>
      <c r="D90" s="172">
        <f>+'[1]EXP TOTAL VINO PAIS'!AD206/1000000</f>
        <v>0.77173599999999998</v>
      </c>
      <c r="E90" s="172">
        <f>+'[1]EXP TOTAL VINO PAIS'!AD218/1000000</f>
        <v>0.85629200000000005</v>
      </c>
      <c r="F90" s="172">
        <f>+'[1]EXP TOTAL VINO PAIS'!AD230/1000000</f>
        <v>0.54076800000000003</v>
      </c>
      <c r="G90" s="246">
        <f>+'[1]EXP TOTAL VINO PAIS'!AD242/1000000</f>
        <v>0.60117799999999999</v>
      </c>
      <c r="H90" s="241"/>
      <c r="I90" s="255"/>
      <c r="J90" s="2"/>
      <c r="K90" s="42" t="s">
        <v>9</v>
      </c>
      <c r="L90" s="6">
        <f>+SUM('[1]EXP TOTAL VINO PAIS'!AD171:AD182)/1000000</f>
        <v>10.887117999999999</v>
      </c>
      <c r="M90" s="6">
        <f>+SUM(C79:C90)</f>
        <v>8.4700950000000006</v>
      </c>
      <c r="N90" s="6">
        <f>+SUM(D79:D90)</f>
        <v>7.8241690000000004</v>
      </c>
      <c r="O90" s="6">
        <f>+SUM(E79:E90)</f>
        <v>6.9015409999999999</v>
      </c>
      <c r="P90" s="6">
        <f>+SUM(F79:F90)</f>
        <v>8.4574020000000001</v>
      </c>
      <c r="Q90" s="69">
        <f>+SUM(G79:G90)</f>
        <v>6.5491940000000008</v>
      </c>
      <c r="R90" s="37"/>
      <c r="S90" s="80"/>
      <c r="T90" s="7"/>
    </row>
    <row r="91" spans="1:21" ht="28">
      <c r="A91" s="53" t="s">
        <v>13</v>
      </c>
      <c r="B91" s="173">
        <f t="shared" ref="B91:G91" si="95">SUM(B79:B90)</f>
        <v>10.887117999999999</v>
      </c>
      <c r="C91" s="173">
        <f t="shared" si="95"/>
        <v>8.4700950000000006</v>
      </c>
      <c r="D91" s="173">
        <f t="shared" si="95"/>
        <v>7.8241690000000004</v>
      </c>
      <c r="E91" s="173">
        <f t="shared" si="95"/>
        <v>6.9015409999999999</v>
      </c>
      <c r="F91" s="173">
        <f t="shared" si="95"/>
        <v>8.4574020000000001</v>
      </c>
      <c r="G91" s="173">
        <f t="shared" si="95"/>
        <v>6.5491940000000008</v>
      </c>
      <c r="H91" s="249"/>
      <c r="I91" s="256"/>
      <c r="J91" s="3"/>
      <c r="K91" s="43" t="s">
        <v>14</v>
      </c>
      <c r="L91" s="46">
        <f t="shared" ref="L91:Q91" si="96">+AVERAGE(L79:L90)</f>
        <v>11.094207499999998</v>
      </c>
      <c r="M91" s="46">
        <f t="shared" si="96"/>
        <v>9.9419169166666688</v>
      </c>
      <c r="N91" s="46">
        <f t="shared" si="96"/>
        <v>7.917875333333332</v>
      </c>
      <c r="O91" s="46">
        <f t="shared" si="96"/>
        <v>7.1965962499999989</v>
      </c>
      <c r="P91" s="46">
        <f t="shared" si="96"/>
        <v>7.824756916666666</v>
      </c>
      <c r="Q91" s="70">
        <f t="shared" si="96"/>
        <v>7.7260059166666677</v>
      </c>
      <c r="R91" s="47">
        <f t="shared" ref="R91" si="97">+AVERAGE(R79:R90)</f>
        <v>6.5752252000000002</v>
      </c>
      <c r="S91" s="81">
        <f t="shared" ref="S91" si="98">+R91/Q91-1</f>
        <v>-0.14894898205865781</v>
      </c>
      <c r="T91" s="77">
        <f t="shared" ref="T91" si="99">+POWER(R91/M91,0.2)-1</f>
        <v>-7.9363687949801864E-2</v>
      </c>
    </row>
    <row r="92" spans="1:21" ht="28">
      <c r="A92" s="57" t="s">
        <v>15</v>
      </c>
      <c r="B92" s="58">
        <f t="shared" ref="B92:G92" si="100">+B91/B$181</f>
        <v>4.1993371776632857E-2</v>
      </c>
      <c r="C92" s="58">
        <f t="shared" si="100"/>
        <v>3.7738977108662072E-2</v>
      </c>
      <c r="D92" s="58">
        <f t="shared" si="100"/>
        <v>2.852153051086247E-2</v>
      </c>
      <c r="E92" s="58">
        <f t="shared" si="100"/>
        <v>2.2638344400186448E-2</v>
      </c>
      <c r="F92" s="58">
        <f t="shared" si="100"/>
        <v>2.163782168554083E-2</v>
      </c>
      <c r="G92" s="58">
        <f t="shared" si="100"/>
        <v>2.2668183612067818E-2</v>
      </c>
      <c r="H92" s="59"/>
      <c r="I92" s="60"/>
      <c r="J92" s="3"/>
      <c r="K92" s="44" t="s">
        <v>15</v>
      </c>
      <c r="L92" s="48">
        <f t="shared" ref="L92:Q92" si="101">+L91/L$181</f>
        <v>4.2846607405689394E-2</v>
      </c>
      <c r="M92" s="48">
        <f t="shared" si="101"/>
        <v>4.1329022536795143E-2</v>
      </c>
      <c r="N92" s="48">
        <f t="shared" si="101"/>
        <v>3.3599920902441703E-2</v>
      </c>
      <c r="O92" s="48">
        <f t="shared" si="101"/>
        <v>2.4290318144449433E-2</v>
      </c>
      <c r="P92" s="48">
        <f t="shared" si="101"/>
        <v>2.1006067582168182E-2</v>
      </c>
      <c r="Q92" s="71">
        <f t="shared" si="101"/>
        <v>2.3823646436179711E-2</v>
      </c>
      <c r="R92" s="74">
        <f t="shared" ref="R92" si="102">+R91/R$181</f>
        <v>2.3444716346298019E-2</v>
      </c>
      <c r="S92" s="74"/>
      <c r="T92" s="78"/>
    </row>
    <row r="93" spans="1:21" ht="29" thickBot="1">
      <c r="A93" s="61" t="s">
        <v>12</v>
      </c>
      <c r="B93" s="62"/>
      <c r="C93" s="63">
        <f>+C91/B91-1</f>
        <v>-0.22200760568591238</v>
      </c>
      <c r="D93" s="63">
        <f t="shared" ref="D93:G93" si="103">+D91/C91-1</f>
        <v>-7.6259593310346596E-2</v>
      </c>
      <c r="E93" s="63">
        <f t="shared" si="103"/>
        <v>-0.11792025453437938</v>
      </c>
      <c r="F93" s="63">
        <f t="shared" si="103"/>
        <v>0.22543675390756945</v>
      </c>
      <c r="G93" s="63">
        <f t="shared" si="103"/>
        <v>-0.22562578910166498</v>
      </c>
      <c r="H93" s="64"/>
      <c r="I93" s="65"/>
      <c r="J93" s="2"/>
      <c r="K93" s="45" t="s">
        <v>12</v>
      </c>
      <c r="L93" s="49"/>
      <c r="M93" s="50">
        <f>+M91/L91-1</f>
        <v>-0.10386416364876261</v>
      </c>
      <c r="N93" s="50">
        <f t="shared" ref="N93:R93" si="104">+N91/M91-1</f>
        <v>-0.20358665238292484</v>
      </c>
      <c r="O93" s="50">
        <f t="shared" si="104"/>
        <v>-9.1095029028410268E-2</v>
      </c>
      <c r="P93" s="50">
        <f t="shared" si="104"/>
        <v>8.7285800793210688E-2</v>
      </c>
      <c r="Q93" s="72">
        <f t="shared" si="104"/>
        <v>-1.2620328152259885E-2</v>
      </c>
      <c r="R93" s="75">
        <f t="shared" si="104"/>
        <v>-0.14894898205865781</v>
      </c>
      <c r="S93" s="51"/>
      <c r="T93" s="52"/>
    </row>
    <row r="94" spans="1:21" ht="15" thickBo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</row>
    <row r="95" spans="1:21" ht="15" thickBot="1">
      <c r="A95" s="275" t="s">
        <v>129</v>
      </c>
      <c r="B95" s="276"/>
      <c r="C95" s="276"/>
      <c r="D95" s="276"/>
      <c r="E95" s="276"/>
      <c r="F95" s="276"/>
      <c r="G95" s="276"/>
      <c r="H95" s="276"/>
      <c r="I95" s="277"/>
      <c r="J95" s="2"/>
      <c r="K95" s="275" t="s">
        <v>130</v>
      </c>
      <c r="L95" s="276"/>
      <c r="M95" s="276"/>
      <c r="N95" s="276"/>
      <c r="O95" s="276"/>
      <c r="P95" s="276"/>
      <c r="Q95" s="276"/>
      <c r="R95" s="276"/>
      <c r="S95" s="276"/>
      <c r="T95" s="277"/>
    </row>
    <row r="96" spans="1:21" ht="42">
      <c r="A96" s="38"/>
      <c r="B96" s="39">
        <v>2016</v>
      </c>
      <c r="C96" s="39">
        <f>+B96+1</f>
        <v>2017</v>
      </c>
      <c r="D96" s="39">
        <f t="shared" ref="D96" si="105">+C96+1</f>
        <v>2018</v>
      </c>
      <c r="E96" s="39">
        <f t="shared" ref="E96" si="106">+D96+1</f>
        <v>2019</v>
      </c>
      <c r="F96" s="39">
        <f t="shared" ref="F96" si="107">+E96+1</f>
        <v>2020</v>
      </c>
      <c r="G96" s="210">
        <f t="shared" ref="G96:H96" si="108">+F96+1</f>
        <v>2021</v>
      </c>
      <c r="H96" s="40">
        <f t="shared" si="108"/>
        <v>2022</v>
      </c>
      <c r="I96" s="41" t="s">
        <v>16</v>
      </c>
      <c r="J96" s="2"/>
      <c r="K96" s="67"/>
      <c r="L96" s="66">
        <v>2016</v>
      </c>
      <c r="M96" s="66">
        <f>+L96+1</f>
        <v>2017</v>
      </c>
      <c r="N96" s="66">
        <f t="shared" ref="N96" si="109">+M96+1</f>
        <v>2018</v>
      </c>
      <c r="O96" s="66">
        <f t="shared" ref="O96" si="110">+N96+1</f>
        <v>2019</v>
      </c>
      <c r="P96" s="66">
        <f t="shared" ref="P96" si="111">+O96+1</f>
        <v>2020</v>
      </c>
      <c r="Q96" s="68">
        <f t="shared" ref="Q96:R96" si="112">+P96+1</f>
        <v>2021</v>
      </c>
      <c r="R96" s="73">
        <f t="shared" si="112"/>
        <v>2022</v>
      </c>
      <c r="S96" s="79" t="s">
        <v>16</v>
      </c>
      <c r="T96" s="76" t="s">
        <v>21</v>
      </c>
    </row>
    <row r="97" spans="1:21">
      <c r="A97" s="42" t="s">
        <v>10</v>
      </c>
      <c r="B97" s="172">
        <f>+'[1]EXP TOTAL VINO PAIS'!AE171/1000000</f>
        <v>0.37262400000000001</v>
      </c>
      <c r="C97" s="172">
        <f>+'[1]EXP TOTAL VINO PAIS'!AE183/1000000</f>
        <v>0.27907399999999999</v>
      </c>
      <c r="D97" s="172">
        <f>+'[1]EXP TOTAL VINO PAIS'!AE195/1000000</f>
        <v>0.30872500000000003</v>
      </c>
      <c r="E97" s="172">
        <f>+'[1]EXP TOTAL VINO PAIS'!AE207/1000000</f>
        <v>0.33985399999999999</v>
      </c>
      <c r="F97" s="172">
        <f>+'[1]EXP TOTAL VINO PAIS'!AE219/1000000</f>
        <v>5.518948</v>
      </c>
      <c r="G97" s="246">
        <f>+'[1]EXP TOTAL VINO PAIS'!AE231/1000000</f>
        <v>0.24204100000000001</v>
      </c>
      <c r="H97" s="241">
        <f>+'[1]EXP TOTAL VINO PAIS'!AE243/1000000</f>
        <v>0.19450200000000001</v>
      </c>
      <c r="I97" s="7">
        <f>+H97/G97-1</f>
        <v>-0.19640887287690922</v>
      </c>
      <c r="J97" s="2"/>
      <c r="K97" s="42" t="s">
        <v>10</v>
      </c>
      <c r="L97" s="6">
        <f>+SUM('[1]EXP TOTAL VINO PAIS'!AE160:AE171)/1000000</f>
        <v>5.3752300000000002</v>
      </c>
      <c r="M97" s="6">
        <f>+SUM(C97)+SUM(B98:B108)</f>
        <v>5.6750400000000001</v>
      </c>
      <c r="N97" s="6">
        <f t="shared" ref="N97" si="113">+SUM(D97)+SUM(C98:C108)</f>
        <v>4.9161209999999995</v>
      </c>
      <c r="O97" s="6">
        <f t="shared" ref="O97" si="114">+SUM(E97)+SUM(D98:D108)</f>
        <v>4.791353</v>
      </c>
      <c r="P97" s="6">
        <f t="shared" ref="P97" si="115">+SUM(F97)+SUM(E98:E108)</f>
        <v>19.777701</v>
      </c>
      <c r="Q97" s="69">
        <f t="shared" ref="Q97:R97" si="116">+SUM(G97)+SUM(F98:F108)</f>
        <v>31.117549999999998</v>
      </c>
      <c r="R97" s="37">
        <f t="shared" si="116"/>
        <v>9.6322840000000003</v>
      </c>
      <c r="S97" s="80">
        <f t="shared" ref="S97:S101" si="117">+R97/Q97-1</f>
        <v>-0.69045493620159681</v>
      </c>
      <c r="T97" s="7">
        <f t="shared" ref="T97:T101" si="118">+POWER(R97/M97,0.2)-1</f>
        <v>0.11160904111304459</v>
      </c>
    </row>
    <row r="98" spans="1:21">
      <c r="A98" s="42" t="s">
        <v>11</v>
      </c>
      <c r="B98" s="172">
        <f>+'[1]EXP TOTAL VINO PAIS'!AE172/1000000</f>
        <v>0.32928299999999999</v>
      </c>
      <c r="C98" s="172">
        <f>+'[1]EXP TOTAL VINO PAIS'!AE184/1000000</f>
        <v>0.23646500000000001</v>
      </c>
      <c r="D98" s="172">
        <f>+'[1]EXP TOTAL VINO PAIS'!AE196/1000000</f>
        <v>0.29014699999999999</v>
      </c>
      <c r="E98" s="172">
        <f>+'[1]EXP TOTAL VINO PAIS'!AE208/1000000</f>
        <v>0.18621799999999999</v>
      </c>
      <c r="F98" s="172">
        <f>+'[1]EXP TOTAL VINO PAIS'!AE220/1000000</f>
        <v>1.745538</v>
      </c>
      <c r="G98" s="246">
        <f>+'[1]EXP TOTAL VINO PAIS'!AE232/1000000</f>
        <v>1.2561640000000001</v>
      </c>
      <c r="H98" s="241">
        <f>+'[1]EXP TOTAL VINO PAIS'!AE244/1000000</f>
        <v>0.23493600000000001</v>
      </c>
      <c r="I98" s="7">
        <f t="shared" ref="I98:I101" si="119">+H98/G98-1</f>
        <v>-0.81297346524816827</v>
      </c>
      <c r="J98" s="2"/>
      <c r="K98" s="42" t="s">
        <v>11</v>
      </c>
      <c r="L98" s="6">
        <f>+SUM('[1]EXP TOTAL VINO PAIS'!AE161:AE172)/1000000</f>
        <v>5.3415400000000002</v>
      </c>
      <c r="M98" s="6">
        <f>+SUM(C97:C98)+SUM(B99:B108)</f>
        <v>5.5822219999999998</v>
      </c>
      <c r="N98" s="6">
        <f t="shared" ref="N98" si="120">+SUM(D97:D98)+SUM(C99:C108)</f>
        <v>4.9698029999999997</v>
      </c>
      <c r="O98" s="6">
        <f t="shared" ref="O98" si="121">+SUM(E97:E98)+SUM(D99:D108)</f>
        <v>4.687424</v>
      </c>
      <c r="P98" s="6">
        <f t="shared" ref="P98" si="122">+SUM(F97:F98)+SUM(E99:E108)</f>
        <v>21.337021</v>
      </c>
      <c r="Q98" s="69">
        <f t="shared" ref="Q98:R98" si="123">+SUM(G97:G98)+SUM(F99:F108)</f>
        <v>30.628175999999996</v>
      </c>
      <c r="R98" s="37">
        <f t="shared" si="123"/>
        <v>8.6110559999999996</v>
      </c>
      <c r="S98" s="80">
        <f t="shared" si="117"/>
        <v>-0.71885181801227738</v>
      </c>
      <c r="T98" s="7">
        <f t="shared" si="118"/>
        <v>9.0560747054418078E-2</v>
      </c>
    </row>
    <row r="99" spans="1:21">
      <c r="A99" s="42" t="s">
        <v>0</v>
      </c>
      <c r="B99" s="172">
        <f>+'[1]EXP TOTAL VINO PAIS'!AE173/1000000</f>
        <v>0.33513799999999999</v>
      </c>
      <c r="C99" s="172">
        <f>+'[1]EXP TOTAL VINO PAIS'!AE185/1000000</f>
        <v>0.293429</v>
      </c>
      <c r="D99" s="172">
        <f>+'[1]EXP TOTAL VINO PAIS'!AE197/1000000</f>
        <v>0.49091099999999999</v>
      </c>
      <c r="E99" s="172">
        <f>+'[1]EXP TOTAL VINO PAIS'!AE209/1000000</f>
        <v>0.31648399999999999</v>
      </c>
      <c r="F99" s="172">
        <f>+'[1]EXP TOTAL VINO PAIS'!AE221/1000000</f>
        <v>0.17370099999999999</v>
      </c>
      <c r="G99" s="246">
        <f>+'[1]EXP TOTAL VINO PAIS'!AE233/1000000</f>
        <v>2.1648969999999998</v>
      </c>
      <c r="H99" s="241">
        <f>+'[1]EXP TOTAL VINO PAIS'!AE245/1000000</f>
        <v>0.29080800000000001</v>
      </c>
      <c r="I99" s="7">
        <f t="shared" si="119"/>
        <v>-0.86567120745236381</v>
      </c>
      <c r="J99" s="2"/>
      <c r="K99" s="42" t="s">
        <v>0</v>
      </c>
      <c r="L99" s="6">
        <f>+SUM('[1]EXP TOTAL VINO PAIS'!AE162:AE173)/1000000</f>
        <v>5.2279270000000002</v>
      </c>
      <c r="M99" s="6">
        <f>+SUM(C97:C99)+SUM(B100:B108)</f>
        <v>5.5405129999999998</v>
      </c>
      <c r="N99" s="6">
        <f t="shared" ref="N99" si="124">+SUM(D97:D99)+SUM(C100:C108)</f>
        <v>5.1672849999999997</v>
      </c>
      <c r="O99" s="6">
        <f t="shared" ref="O99" si="125">+SUM(E97:E99)+SUM(D100:D108)</f>
        <v>4.5129969999999995</v>
      </c>
      <c r="P99" s="6">
        <f t="shared" ref="P99" si="126">+SUM(F97:F99)+SUM(E100:E108)</f>
        <v>21.194238000000002</v>
      </c>
      <c r="Q99" s="69">
        <f t="shared" ref="Q99:R99" si="127">+SUM(G97:G99)+SUM(F100:F108)</f>
        <v>32.619371999999998</v>
      </c>
      <c r="R99" s="37">
        <f t="shared" si="127"/>
        <v>6.7369669999999999</v>
      </c>
      <c r="S99" s="80">
        <f t="shared" si="117"/>
        <v>-0.79346729912519465</v>
      </c>
      <c r="T99" s="7">
        <f t="shared" si="118"/>
        <v>3.9879192739557867E-2</v>
      </c>
    </row>
    <row r="100" spans="1:21">
      <c r="A100" s="42" t="s">
        <v>1</v>
      </c>
      <c r="B100" s="172">
        <f>+'[1]EXP TOTAL VINO PAIS'!AE174/1000000</f>
        <v>0.493479</v>
      </c>
      <c r="C100" s="172">
        <f>+'[1]EXP TOTAL VINO PAIS'!AE186/1000000</f>
        <v>0.44694899999999999</v>
      </c>
      <c r="D100" s="172">
        <f>+'[1]EXP TOTAL VINO PAIS'!AE198/1000000</f>
        <v>0.390961</v>
      </c>
      <c r="E100" s="172">
        <f>+'[1]EXP TOTAL VINO PAIS'!AE210/1000000</f>
        <v>0.33194800000000002</v>
      </c>
      <c r="F100" s="172">
        <f>+'[1]EXP TOTAL VINO PAIS'!AE222/1000000</f>
        <v>4.4736459999999996</v>
      </c>
      <c r="G100" s="246">
        <f>+'[1]EXP TOTAL VINO PAIS'!AE234/1000000</f>
        <v>0.28212900000000002</v>
      </c>
      <c r="H100" s="241">
        <f>+'[1]EXP TOTAL VINO PAIS'!AE246/1000000</f>
        <v>0.26924100000000001</v>
      </c>
      <c r="I100" s="7">
        <f t="shared" si="119"/>
        <v>-4.5681230926278404E-2</v>
      </c>
      <c r="J100" s="2"/>
      <c r="K100" s="42" t="s">
        <v>1</v>
      </c>
      <c r="L100" s="6">
        <f>+SUM('[1]EXP TOTAL VINO PAIS'!AE163:AE174)/1000000</f>
        <v>5.1853030000000002</v>
      </c>
      <c r="M100" s="6">
        <f>+SUM(C97:C100)+SUM(B101:B108)</f>
        <v>5.4939830000000001</v>
      </c>
      <c r="N100" s="6">
        <f t="shared" ref="N100" si="128">+SUM(D97:D100)+SUM(C101:C108)</f>
        <v>5.1112970000000004</v>
      </c>
      <c r="O100" s="6">
        <f t="shared" ref="O100" si="129">+SUM(E97:E100)+SUM(D101:D108)</f>
        <v>4.4539840000000002</v>
      </c>
      <c r="P100" s="6">
        <f t="shared" ref="P100" si="130">+SUM(F97:F100)+SUM(E101:E108)</f>
        <v>25.335936</v>
      </c>
      <c r="Q100" s="69">
        <f t="shared" ref="Q100:R100" si="131">+SUM(G97:G100)+SUM(F101:F108)</f>
        <v>28.427854999999997</v>
      </c>
      <c r="R100" s="37">
        <f t="shared" si="131"/>
        <v>6.7240789999999997</v>
      </c>
      <c r="S100" s="80">
        <f t="shared" si="117"/>
        <v>-0.76346864721239083</v>
      </c>
      <c r="T100" s="7">
        <f t="shared" si="118"/>
        <v>4.1235817971307487E-2</v>
      </c>
    </row>
    <row r="101" spans="1:21">
      <c r="A101" s="42" t="s">
        <v>2</v>
      </c>
      <c r="B101" s="172">
        <f>+'[1]EXP TOTAL VINO PAIS'!AE175/1000000</f>
        <v>0.55766499999999997</v>
      </c>
      <c r="C101" s="172">
        <f>+'[1]EXP TOTAL VINO PAIS'!AE187/1000000</f>
        <v>0.45014300000000002</v>
      </c>
      <c r="D101" s="172">
        <f>+'[1]EXP TOTAL VINO PAIS'!AE199/1000000</f>
        <v>0.342611</v>
      </c>
      <c r="E101" s="172">
        <f>+'[1]EXP TOTAL VINO PAIS'!AE211/1000000</f>
        <v>0.51890599999999998</v>
      </c>
      <c r="F101" s="172">
        <f>+'[1]EXP TOTAL VINO PAIS'!AE223/1000000</f>
        <v>4.0435939999999997</v>
      </c>
      <c r="G101" s="246">
        <f>+'[1]EXP TOTAL VINO PAIS'!AE235/1000000</f>
        <v>0.44749299999999997</v>
      </c>
      <c r="H101" s="241">
        <f>+'[1]EXP TOTAL VINO PAIS'!AE247/1000000</f>
        <v>0.297597</v>
      </c>
      <c r="I101" s="7">
        <f t="shared" si="119"/>
        <v>-0.33496836822028497</v>
      </c>
      <c r="J101" s="2"/>
      <c r="K101" s="42" t="s">
        <v>2</v>
      </c>
      <c r="L101" s="6">
        <f>+SUM('[1]EXP TOTAL VINO PAIS'!AE164:AE175)/1000000</f>
        <v>5.0659200000000002</v>
      </c>
      <c r="M101" s="6">
        <f>+SUM(C97:C101)+SUM(B102:B108)</f>
        <v>5.3864609999999997</v>
      </c>
      <c r="N101" s="6">
        <f t="shared" ref="N101" si="132">+SUM(D97:D101)+SUM(C102:C108)</f>
        <v>5.0037650000000005</v>
      </c>
      <c r="O101" s="6">
        <f t="shared" ref="O101" si="133">+SUM(E97:E101)+SUM(D102:D108)</f>
        <v>4.6302789999999998</v>
      </c>
      <c r="P101" s="6">
        <f t="shared" ref="P101" si="134">+SUM(F97:F101)+SUM(E102:E108)</f>
        <v>28.860624000000001</v>
      </c>
      <c r="Q101" s="69">
        <f t="shared" ref="Q101:R101" si="135">+SUM(G97:G101)+SUM(F102:F108)</f>
        <v>24.831753999999997</v>
      </c>
      <c r="R101" s="37">
        <f t="shared" si="135"/>
        <v>6.5741829999999997</v>
      </c>
      <c r="S101" s="80">
        <f t="shared" si="117"/>
        <v>-0.73525096132959433</v>
      </c>
      <c r="T101" s="7">
        <f t="shared" si="118"/>
        <v>4.0657105410640826E-2</v>
      </c>
    </row>
    <row r="102" spans="1:21">
      <c r="A102" s="42" t="s">
        <v>3</v>
      </c>
      <c r="B102" s="172">
        <f>+'[1]EXP TOTAL VINO PAIS'!AE176/1000000</f>
        <v>0.31597900000000001</v>
      </c>
      <c r="C102" s="172">
        <f>+'[1]EXP TOTAL VINO PAIS'!AE188/1000000</f>
        <v>0.32461899999999999</v>
      </c>
      <c r="D102" s="172">
        <f>+'[1]EXP TOTAL VINO PAIS'!AE200/1000000</f>
        <v>0.205815</v>
      </c>
      <c r="E102" s="172">
        <f>+'[1]EXP TOTAL VINO PAIS'!AE212/1000000</f>
        <v>0.29827799999999999</v>
      </c>
      <c r="F102" s="172">
        <f>+'[1]EXP TOTAL VINO PAIS'!AE224/1000000</f>
        <v>3.8539979999999998</v>
      </c>
      <c r="G102" s="246">
        <f>+'[1]EXP TOTAL VINO PAIS'!AE236/1000000</f>
        <v>0.44186300000000001</v>
      </c>
      <c r="H102" s="241"/>
      <c r="I102" s="7"/>
      <c r="J102" s="2"/>
      <c r="K102" s="42" t="s">
        <v>3</v>
      </c>
      <c r="L102" s="6">
        <f>+SUM('[1]EXP TOTAL VINO PAIS'!AE165:AE176)/1000000</f>
        <v>4.9435089999999997</v>
      </c>
      <c r="M102" s="6">
        <f>+SUM(C97:C102)+SUM(B103:B108)</f>
        <v>5.3951010000000004</v>
      </c>
      <c r="N102" s="6">
        <f t="shared" ref="N102" si="136">+SUM(D97:D102)+SUM(C103:C108)</f>
        <v>4.8849610000000006</v>
      </c>
      <c r="O102" s="6">
        <f t="shared" ref="O102" si="137">+SUM(E97:E102)+SUM(D103:D108)</f>
        <v>4.7227420000000002</v>
      </c>
      <c r="P102" s="6">
        <f t="shared" ref="P102" si="138">+SUM(F97:F102)+SUM(E103:E108)</f>
        <v>32.416344000000002</v>
      </c>
      <c r="Q102" s="69">
        <f t="shared" ref="Q102" si="139">+SUM(G97:G102)+SUM(F103:F108)</f>
        <v>21.419619000000001</v>
      </c>
      <c r="R102" s="37"/>
      <c r="S102" s="80"/>
      <c r="T102" s="7"/>
      <c r="U102" s="4"/>
    </row>
    <row r="103" spans="1:21">
      <c r="A103" s="42" t="s">
        <v>4</v>
      </c>
      <c r="B103" s="172">
        <f>+'[1]EXP TOTAL VINO PAIS'!AE177/1000000</f>
        <v>0.48291699999999999</v>
      </c>
      <c r="C103" s="172">
        <f>+'[1]EXP TOTAL VINO PAIS'!AE189/1000000</f>
        <v>0.40689399999999998</v>
      </c>
      <c r="D103" s="172">
        <f>+'[1]EXP TOTAL VINO PAIS'!AE201/1000000</f>
        <v>0.35522900000000002</v>
      </c>
      <c r="E103" s="172">
        <f>+'[1]EXP TOTAL VINO PAIS'!AE213/1000000</f>
        <v>0.39749099999999998</v>
      </c>
      <c r="F103" s="172">
        <f>+'[1]EXP TOTAL VINO PAIS'!AE225/1000000</f>
        <v>2.3533719999999998</v>
      </c>
      <c r="G103" s="246">
        <f>+'[1]EXP TOTAL VINO PAIS'!AE237/1000000</f>
        <v>0.655559</v>
      </c>
      <c r="H103" s="241"/>
      <c r="I103" s="7"/>
      <c r="J103" s="2"/>
      <c r="K103" s="42" t="s">
        <v>4</v>
      </c>
      <c r="L103" s="6">
        <f>+SUM('[1]EXP TOTAL VINO PAIS'!AE166:AE177)/1000000</f>
        <v>5.0863810000000003</v>
      </c>
      <c r="M103" s="6">
        <f>+SUM(C97:C103)+SUM(B104:B108)</f>
        <v>5.3190779999999993</v>
      </c>
      <c r="N103" s="6">
        <f t="shared" ref="N103:O103" si="140">+SUM(D97:D103)+SUM(C104:C108)</f>
        <v>4.8332960000000007</v>
      </c>
      <c r="O103" s="6">
        <f t="shared" si="140"/>
        <v>4.7650039999999994</v>
      </c>
      <c r="P103" s="6">
        <f>+SUM(F97:F103)+SUM(E104:E108)</f>
        <v>34.372225</v>
      </c>
      <c r="Q103" s="69">
        <f>+SUM(G97:G103)+SUM(F104:F108)</f>
        <v>19.721806000000001</v>
      </c>
      <c r="R103" s="37"/>
      <c r="S103" s="80"/>
      <c r="T103" s="7"/>
    </row>
    <row r="104" spans="1:21">
      <c r="A104" s="42" t="s">
        <v>5</v>
      </c>
      <c r="B104" s="172">
        <f>+'[1]EXP TOTAL VINO PAIS'!AE178/1000000</f>
        <v>0.60118899999999997</v>
      </c>
      <c r="C104" s="172">
        <f>+'[1]EXP TOTAL VINO PAIS'!AE190/1000000</f>
        <v>0.45184099999999999</v>
      </c>
      <c r="D104" s="172">
        <f>+'[1]EXP TOTAL VINO PAIS'!AE202/1000000</f>
        <v>0.55418900000000004</v>
      </c>
      <c r="E104" s="172">
        <f>+'[1]EXP TOTAL VINO PAIS'!AE214/1000000</f>
        <v>1.877556</v>
      </c>
      <c r="F104" s="172">
        <f>+'[1]EXP TOTAL VINO PAIS'!AE226/1000000</f>
        <v>3.591485</v>
      </c>
      <c r="G104" s="246">
        <f>+'[1]EXP TOTAL VINO PAIS'!AE238/1000000</f>
        <v>0.52318600000000004</v>
      </c>
      <c r="H104" s="241"/>
      <c r="I104" s="7"/>
      <c r="J104" s="2"/>
      <c r="K104" s="42" t="s">
        <v>5</v>
      </c>
      <c r="L104" s="6">
        <f>+SUM('[1]EXP TOTAL VINO PAIS'!AE167:AE178)/1000000</f>
        <v>5.4022629999999996</v>
      </c>
      <c r="M104" s="6">
        <f>+SUM(C97:C104)+SUM(B105:B108)</f>
        <v>5.1697299999999995</v>
      </c>
      <c r="N104" s="6">
        <f t="shared" ref="N104:O104" si="141">+SUM(D97:D104)+SUM(C105:C108)</f>
        <v>4.9356439999999999</v>
      </c>
      <c r="O104" s="6">
        <f t="shared" si="141"/>
        <v>6.0883709999999995</v>
      </c>
      <c r="P104" s="6">
        <f>+SUM(F97:F104)+SUM(E105:E108)</f>
        <v>36.086154000000001</v>
      </c>
      <c r="Q104" s="69">
        <f>+SUM(G97:G104)+SUM(F105:F108)</f>
        <v>16.653506999999998</v>
      </c>
      <c r="R104" s="37"/>
      <c r="S104" s="80"/>
      <c r="T104" s="7"/>
    </row>
    <row r="105" spans="1:21">
      <c r="A105" s="42" t="s">
        <v>6</v>
      </c>
      <c r="B105" s="172">
        <f>+'[1]EXP TOTAL VINO PAIS'!AE179/1000000</f>
        <v>0.48349500000000001</v>
      </c>
      <c r="C105" s="172">
        <f>+'[1]EXP TOTAL VINO PAIS'!AE191/1000000</f>
        <v>0.37898500000000002</v>
      </c>
      <c r="D105" s="172">
        <f>+'[1]EXP TOTAL VINO PAIS'!AE203/1000000</f>
        <v>0.447015</v>
      </c>
      <c r="E105" s="172">
        <f>+'[1]EXP TOTAL VINO PAIS'!AE215/1000000</f>
        <v>2.675767</v>
      </c>
      <c r="F105" s="172">
        <f>+'[1]EXP TOTAL VINO PAIS'!AE227/1000000</f>
        <v>0.28017799999999998</v>
      </c>
      <c r="G105" s="246">
        <f>+'[1]EXP TOTAL VINO PAIS'!AE239/1000000</f>
        <v>1.8748530000000001</v>
      </c>
      <c r="H105" s="241"/>
      <c r="I105" s="7"/>
      <c r="J105" s="2"/>
      <c r="K105" s="42" t="s">
        <v>6</v>
      </c>
      <c r="L105" s="6">
        <f>+SUM('[1]EXP TOTAL VINO PAIS'!AE168:AE179)/1000000</f>
        <v>5.4685839999999999</v>
      </c>
      <c r="M105" s="6">
        <f>+SUM(C97:C105)+SUM(B106:B108)</f>
        <v>5.0652200000000001</v>
      </c>
      <c r="N105" s="6">
        <f t="shared" ref="N105:O105" si="142">+SUM(D97:D105)+SUM(C106:C108)</f>
        <v>5.0036740000000002</v>
      </c>
      <c r="O105" s="6">
        <f t="shared" si="142"/>
        <v>8.3171229999999987</v>
      </c>
      <c r="P105" s="6">
        <f>+SUM(F97:F105)+SUM(E106:E108)</f>
        <v>33.690564999999999</v>
      </c>
      <c r="Q105" s="69">
        <f>+SUM(G97:G105)+SUM(F106:F108)</f>
        <v>18.248182</v>
      </c>
      <c r="R105" s="37"/>
      <c r="S105" s="80"/>
      <c r="T105" s="7"/>
    </row>
    <row r="106" spans="1:21">
      <c r="A106" s="42" t="s">
        <v>7</v>
      </c>
      <c r="B106" s="172">
        <f>+'[1]EXP TOTAL VINO PAIS'!AE180/1000000</f>
        <v>0.44724599999999998</v>
      </c>
      <c r="C106" s="172">
        <f>+'[1]EXP TOTAL VINO PAIS'!AE192/1000000</f>
        <v>0.36447400000000002</v>
      </c>
      <c r="D106" s="172">
        <f>+'[1]EXP TOTAL VINO PAIS'!AE204/1000000</f>
        <v>0.40148099999999998</v>
      </c>
      <c r="E106" s="172">
        <f>+'[1]EXP TOTAL VINO PAIS'!AE216/1000000</f>
        <v>3.6393249999999999</v>
      </c>
      <c r="F106" s="172">
        <f>+'[1]EXP TOTAL VINO PAIS'!AE228/1000000</f>
        <v>2.9101180000000002</v>
      </c>
      <c r="G106" s="246">
        <f>+'[1]EXP TOTAL VINO PAIS'!AE240/1000000</f>
        <v>0.48782300000000001</v>
      </c>
      <c r="H106" s="241"/>
      <c r="I106" s="7"/>
      <c r="J106" s="2"/>
      <c r="K106" s="42" t="s">
        <v>7</v>
      </c>
      <c r="L106" s="6">
        <f>+SUM('[1]EXP TOTAL VINO PAIS'!AE169:AE180)/1000000</f>
        <v>5.5389299999999997</v>
      </c>
      <c r="M106" s="6">
        <f>+SUM(C97:C106)+SUM(B107:B108)</f>
        <v>4.9824479999999998</v>
      </c>
      <c r="N106" s="6">
        <f t="shared" ref="N106:O106" si="143">+SUM(D97:D106)+SUM(C107:C108)</f>
        <v>5.0406810000000002</v>
      </c>
      <c r="O106" s="6">
        <f t="shared" si="143"/>
        <v>11.554966999999998</v>
      </c>
      <c r="P106" s="6">
        <f>+SUM(F97:F106)+SUM(E107:E108)</f>
        <v>32.961357999999997</v>
      </c>
      <c r="Q106" s="69">
        <f>+SUM(G97:G106)+SUM(F107:F108)</f>
        <v>15.825886999999998</v>
      </c>
      <c r="R106" s="37"/>
      <c r="S106" s="80"/>
      <c r="T106" s="7"/>
    </row>
    <row r="107" spans="1:21">
      <c r="A107" s="42" t="s">
        <v>8</v>
      </c>
      <c r="B107" s="172">
        <f>+'[1]EXP TOTAL VINO PAIS'!AE181/1000000</f>
        <v>0.58684499999999995</v>
      </c>
      <c r="C107" s="172">
        <f>+'[1]EXP TOTAL VINO PAIS'!AE193/1000000</f>
        <v>0.638795</v>
      </c>
      <c r="D107" s="172">
        <f>+'[1]EXP TOTAL VINO PAIS'!AE205/1000000</f>
        <v>0.35165099999999999</v>
      </c>
      <c r="E107" s="172">
        <f>+'[1]EXP TOTAL VINO PAIS'!AE217/1000000</f>
        <v>1.4598720000000001</v>
      </c>
      <c r="F107" s="172">
        <f>+'[1]EXP TOTAL VINO PAIS'!AE229/1000000</f>
        <v>5.4275630000000001</v>
      </c>
      <c r="G107" s="246">
        <f>+'[1]EXP TOTAL VINO PAIS'!AE241/1000000</f>
        <v>0.51101300000000005</v>
      </c>
      <c r="H107" s="241"/>
      <c r="I107" s="7"/>
      <c r="J107" s="2"/>
      <c r="K107" s="42" t="s">
        <v>8</v>
      </c>
      <c r="L107" s="6">
        <f>+SUM('[1]EXP TOTAL VINO PAIS'!AE170:AE181)/1000000</f>
        <v>5.4401780000000004</v>
      </c>
      <c r="M107" s="6">
        <f>+SUM(C97:C107)+SUM(B108)</f>
        <v>5.0343980000000004</v>
      </c>
      <c r="N107" s="6">
        <f t="shared" ref="N107" si="144">+SUM(D97:D107)+SUM(C108)</f>
        <v>4.7535370000000006</v>
      </c>
      <c r="O107" s="6">
        <f t="shared" ref="O107" si="145">+SUM(E97:E107)+SUM(D108)</f>
        <v>12.663188</v>
      </c>
      <c r="P107" s="6">
        <f t="shared" ref="P107:Q107" si="146">+SUM(F97:F107)+SUM(E108)</f>
        <v>36.929048999999999</v>
      </c>
      <c r="Q107" s="69">
        <f t="shared" si="146"/>
        <v>10.909336999999999</v>
      </c>
      <c r="R107" s="37"/>
      <c r="S107" s="80"/>
      <c r="T107" s="7"/>
    </row>
    <row r="108" spans="1:21">
      <c r="A108" s="42" t="s">
        <v>9</v>
      </c>
      <c r="B108" s="172">
        <f>+'[1]EXP TOTAL VINO PAIS'!AE182/1000000</f>
        <v>0.76273000000000002</v>
      </c>
      <c r="C108" s="172">
        <f>+'[1]EXP TOTAL VINO PAIS'!AE194/1000000</f>
        <v>0.61480199999999996</v>
      </c>
      <c r="D108" s="172">
        <f>+'[1]EXP TOTAL VINO PAIS'!AE206/1000000</f>
        <v>0.62148899999999996</v>
      </c>
      <c r="E108" s="172">
        <f>+'[1]EXP TOTAL VINO PAIS'!AE218/1000000</f>
        <v>2.556908</v>
      </c>
      <c r="F108" s="172">
        <f>+'[1]EXP TOTAL VINO PAIS'!AE230/1000000</f>
        <v>2.022316</v>
      </c>
      <c r="G108" s="246">
        <f>+'[1]EXP TOTAL VINO PAIS'!AE242/1000000</f>
        <v>0.79280200000000001</v>
      </c>
      <c r="H108" s="241"/>
      <c r="I108" s="7"/>
      <c r="J108" s="2"/>
      <c r="K108" s="42" t="s">
        <v>9</v>
      </c>
      <c r="L108" s="6">
        <f>+SUM('[1]EXP TOTAL VINO PAIS'!AE171:AE182)/1000000</f>
        <v>5.7685899999999997</v>
      </c>
      <c r="M108" s="6">
        <f>+SUM(C97:C108)</f>
        <v>4.8864700000000001</v>
      </c>
      <c r="N108" s="6">
        <f t="shared" ref="N108" si="147">+SUM(D97:D108)</f>
        <v>4.7602240000000009</v>
      </c>
      <c r="O108" s="6">
        <f t="shared" ref="O108" si="148">+SUM(E97:E108)</f>
        <v>14.598606999999999</v>
      </c>
      <c r="P108" s="6">
        <f t="shared" ref="P108:Q108" si="149">+SUM(F97:F108)</f>
        <v>36.394457000000003</v>
      </c>
      <c r="Q108" s="69">
        <f t="shared" si="149"/>
        <v>9.679822999999999</v>
      </c>
      <c r="R108" s="37"/>
      <c r="S108" s="80"/>
      <c r="T108" s="7"/>
    </row>
    <row r="109" spans="1:21" ht="28">
      <c r="A109" s="53" t="s">
        <v>13</v>
      </c>
      <c r="B109" s="173">
        <f t="shared" ref="B109:G109" si="150">SUM(B97:B108)</f>
        <v>5.7685900000000006</v>
      </c>
      <c r="C109" s="173">
        <f t="shared" si="150"/>
        <v>4.8864700000000001</v>
      </c>
      <c r="D109" s="173">
        <f t="shared" si="150"/>
        <v>4.7602240000000009</v>
      </c>
      <c r="E109" s="173">
        <f t="shared" si="150"/>
        <v>14.598606999999999</v>
      </c>
      <c r="F109" s="173">
        <f t="shared" si="150"/>
        <v>36.394457000000003</v>
      </c>
      <c r="G109" s="173">
        <f t="shared" si="150"/>
        <v>9.679822999999999</v>
      </c>
      <c r="H109" s="249"/>
      <c r="I109" s="56"/>
      <c r="J109" s="3"/>
      <c r="K109" s="43" t="s">
        <v>14</v>
      </c>
      <c r="L109" s="46">
        <f t="shared" ref="L109:Q109" si="151">+AVERAGE(L97:L108)</f>
        <v>5.3203629166666673</v>
      </c>
      <c r="M109" s="46">
        <f t="shared" si="151"/>
        <v>5.2942220000000004</v>
      </c>
      <c r="N109" s="46">
        <f t="shared" si="151"/>
        <v>4.9483573333333331</v>
      </c>
      <c r="O109" s="46">
        <f t="shared" si="151"/>
        <v>7.1488365833333338</v>
      </c>
      <c r="P109" s="46">
        <f t="shared" si="151"/>
        <v>29.946305999999996</v>
      </c>
      <c r="Q109" s="70">
        <f t="shared" si="151"/>
        <v>21.673572333333329</v>
      </c>
      <c r="R109" s="47">
        <f t="shared" ref="R109" si="152">+AVERAGE(R97:R108)</f>
        <v>7.6557137999999991</v>
      </c>
      <c r="S109" s="81">
        <f t="shared" ref="S109" si="153">+R109/Q109-1</f>
        <v>-0.64677194500946511</v>
      </c>
      <c r="T109" s="77">
        <f t="shared" ref="T109" si="154">+POWER(R109/M109,0.2)-1</f>
        <v>7.6556204392045357E-2</v>
      </c>
    </row>
    <row r="110" spans="1:21" ht="28">
      <c r="A110" s="57" t="s">
        <v>15</v>
      </c>
      <c r="B110" s="58">
        <f t="shared" ref="B110:G110" si="155">+B109/B$181</f>
        <v>2.2250382929345173E-2</v>
      </c>
      <c r="C110" s="58">
        <f t="shared" si="155"/>
        <v>2.1771937560578006E-2</v>
      </c>
      <c r="D110" s="58">
        <f t="shared" si="155"/>
        <v>1.735249763323617E-2</v>
      </c>
      <c r="E110" s="58">
        <f t="shared" si="155"/>
        <v>4.788615948655129E-2</v>
      </c>
      <c r="F110" s="58">
        <f t="shared" si="155"/>
        <v>9.3113319067496536E-2</v>
      </c>
      <c r="G110" s="58">
        <f t="shared" si="155"/>
        <v>3.3503970885015326E-2</v>
      </c>
      <c r="H110" s="59"/>
      <c r="I110" s="60"/>
      <c r="J110" s="3"/>
      <c r="K110" s="44" t="s">
        <v>15</v>
      </c>
      <c r="L110" s="48">
        <f t="shared" ref="L110:Q110" si="156">+L109/L$181</f>
        <v>2.0547614703096666E-2</v>
      </c>
      <c r="M110" s="48">
        <f t="shared" si="156"/>
        <v>2.2008333220527226E-2</v>
      </c>
      <c r="N110" s="48">
        <f t="shared" si="156"/>
        <v>2.0998614905827519E-2</v>
      </c>
      <c r="O110" s="48">
        <f t="shared" si="156"/>
        <v>2.412911728538969E-2</v>
      </c>
      <c r="P110" s="48">
        <f t="shared" si="156"/>
        <v>8.0392801255257967E-2</v>
      </c>
      <c r="Q110" s="71">
        <f t="shared" si="156"/>
        <v>6.6831883103329617E-2</v>
      </c>
      <c r="R110" s="74">
        <f t="shared" ref="R110" si="157">+R109/R$181</f>
        <v>2.7297321842214513E-2</v>
      </c>
      <c r="S110" s="74"/>
      <c r="T110" s="78"/>
    </row>
    <row r="111" spans="1:21" ht="29" thickBot="1">
      <c r="A111" s="61" t="s">
        <v>12</v>
      </c>
      <c r="B111" s="62"/>
      <c r="C111" s="63">
        <f>+C109/B109-1</f>
        <v>-0.15291778406855061</v>
      </c>
      <c r="D111" s="63">
        <f t="shared" ref="D111" si="158">+D109/C109-1</f>
        <v>-2.5835828317783416E-2</v>
      </c>
      <c r="E111" s="63">
        <f t="shared" ref="E111" si="159">+E109/D109-1</f>
        <v>2.0667899241716348</v>
      </c>
      <c r="F111" s="63">
        <f t="shared" ref="F111:G111" si="160">+F109/E109-1</f>
        <v>1.4930088877657988</v>
      </c>
      <c r="G111" s="63">
        <f t="shared" si="160"/>
        <v>-0.73403029477813075</v>
      </c>
      <c r="H111" s="64"/>
      <c r="I111" s="65"/>
      <c r="J111" s="2"/>
      <c r="K111" s="45" t="s">
        <v>12</v>
      </c>
      <c r="L111" s="49"/>
      <c r="M111" s="50">
        <f>+M109/L109-1</f>
        <v>-4.9133709628674804E-3</v>
      </c>
      <c r="N111" s="50">
        <f t="shared" ref="N111" si="161">+N109/M109-1</f>
        <v>-6.5328704891231881E-2</v>
      </c>
      <c r="O111" s="50">
        <f t="shared" ref="O111" si="162">+O109/N109-1</f>
        <v>0.44468883343913745</v>
      </c>
      <c r="P111" s="50">
        <f t="shared" ref="P111" si="163">+P109/O109-1</f>
        <v>3.1889761572975752</v>
      </c>
      <c r="Q111" s="72">
        <f t="shared" ref="Q111:R111" si="164">+Q109/P109-1</f>
        <v>-0.27625222512141123</v>
      </c>
      <c r="R111" s="75">
        <f t="shared" si="164"/>
        <v>-0.64677194500946511</v>
      </c>
      <c r="S111" s="51"/>
      <c r="T111" s="52"/>
    </row>
    <row r="112" spans="1:21" ht="15" thickBo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</row>
    <row r="113" spans="1:20" ht="15" thickBot="1">
      <c r="A113" s="275" t="s">
        <v>112</v>
      </c>
      <c r="B113" s="276"/>
      <c r="C113" s="276"/>
      <c r="D113" s="276"/>
      <c r="E113" s="276"/>
      <c r="F113" s="276"/>
      <c r="G113" s="276"/>
      <c r="H113" s="276"/>
      <c r="I113" s="277"/>
      <c r="J113" s="2"/>
      <c r="K113" s="275" t="s">
        <v>113</v>
      </c>
      <c r="L113" s="276"/>
      <c r="M113" s="276"/>
      <c r="N113" s="276"/>
      <c r="O113" s="276"/>
      <c r="P113" s="276"/>
      <c r="Q113" s="276"/>
      <c r="R113" s="276"/>
      <c r="S113" s="276"/>
      <c r="T113" s="277"/>
    </row>
    <row r="114" spans="1:20" ht="42">
      <c r="A114" s="38"/>
      <c r="B114" s="39">
        <v>2016</v>
      </c>
      <c r="C114" s="39">
        <f>+B114+1</f>
        <v>2017</v>
      </c>
      <c r="D114" s="39">
        <f t="shared" ref="D114:H114" si="165">+C114+1</f>
        <v>2018</v>
      </c>
      <c r="E114" s="39">
        <f t="shared" si="165"/>
        <v>2019</v>
      </c>
      <c r="F114" s="39">
        <f t="shared" si="165"/>
        <v>2020</v>
      </c>
      <c r="G114" s="210">
        <f t="shared" si="165"/>
        <v>2021</v>
      </c>
      <c r="H114" s="40">
        <f t="shared" si="165"/>
        <v>2022</v>
      </c>
      <c r="I114" s="41" t="s">
        <v>16</v>
      </c>
      <c r="J114" s="2"/>
      <c r="K114" s="67"/>
      <c r="L114" s="66">
        <v>2016</v>
      </c>
      <c r="M114" s="66">
        <f>+L114+1</f>
        <v>2017</v>
      </c>
      <c r="N114" s="66">
        <f t="shared" ref="N114:R114" si="166">+M114+1</f>
        <v>2018</v>
      </c>
      <c r="O114" s="66">
        <f t="shared" si="166"/>
        <v>2019</v>
      </c>
      <c r="P114" s="66">
        <f t="shared" si="166"/>
        <v>2020</v>
      </c>
      <c r="Q114" s="68">
        <f t="shared" si="166"/>
        <v>2021</v>
      </c>
      <c r="R114" s="73">
        <f t="shared" si="166"/>
        <v>2022</v>
      </c>
      <c r="S114" s="79" t="s">
        <v>16</v>
      </c>
      <c r="T114" s="76" t="s">
        <v>21</v>
      </c>
    </row>
    <row r="115" spans="1:20">
      <c r="A115" s="42" t="s">
        <v>10</v>
      </c>
      <c r="B115" s="172">
        <f>+'[1]EXP TOTAL VINO PAIS'!AF171/1000000</f>
        <v>0.43895499999999998</v>
      </c>
      <c r="C115" s="172">
        <f>+'[1]EXP TOTAL VINO PAIS'!AF183/1000000</f>
        <v>0.19983200000000001</v>
      </c>
      <c r="D115" s="172">
        <f>+'[1]EXP TOTAL VINO PAIS'!AF195/1000000</f>
        <v>0.16439799999999999</v>
      </c>
      <c r="E115" s="172">
        <f>+'[1]EXP TOTAL VINO PAIS'!AF207/1000000</f>
        <v>0.128743</v>
      </c>
      <c r="F115" s="172">
        <f>+'[1]EXP TOTAL VINO PAIS'!AF219/1000000</f>
        <v>1.232348</v>
      </c>
      <c r="G115" s="246">
        <f>+'[1]EXP TOTAL VINO PAIS'!AF231/1000000</f>
        <v>0.43602800000000003</v>
      </c>
      <c r="H115" s="241">
        <f>+'[1]EXP TOTAL VINO PAIS'!AF243/1000000</f>
        <v>0.30529600000000001</v>
      </c>
      <c r="I115" s="7">
        <f>+H115/G115-1</f>
        <v>-0.29982478189474071</v>
      </c>
      <c r="J115" s="2"/>
      <c r="K115" s="42" t="s">
        <v>10</v>
      </c>
      <c r="L115" s="6">
        <f>+SUM('[1]EXP TOTAL VINO PAIS'!AF160:AF171)/1000000</f>
        <v>6.2551829999999997</v>
      </c>
      <c r="M115" s="6">
        <f>+SUM(C115)+SUM(B116:B126)</f>
        <v>7.1934750000000012</v>
      </c>
      <c r="N115" s="6">
        <f>+SUM(D115)+SUM(C116:C126)</f>
        <v>5.1592750000000001</v>
      </c>
      <c r="O115" s="6">
        <f>+SUM(E115)+SUM(D116:D126)</f>
        <v>5.589785</v>
      </c>
      <c r="P115" s="6">
        <f>+SUM(F115)+SUM(E116:E126)</f>
        <v>10.960751999999999</v>
      </c>
      <c r="Q115" s="69">
        <f t="shared" ref="Q115:R115" si="167">+SUM(G115)+SUM(F116:F126)</f>
        <v>9.1370120000000004</v>
      </c>
      <c r="R115" s="37">
        <f t="shared" si="167"/>
        <v>9.2059440000000006</v>
      </c>
      <c r="S115" s="80">
        <f t="shared" ref="S115:S119" si="168">+R115/Q115-1</f>
        <v>7.5442606401305845E-3</v>
      </c>
      <c r="T115" s="7">
        <f t="shared" ref="T115:T119" si="169">+POWER(R115/M115,0.2)-1</f>
        <v>5.0572232918459026E-2</v>
      </c>
    </row>
    <row r="116" spans="1:20">
      <c r="A116" s="42" t="s">
        <v>11</v>
      </c>
      <c r="B116" s="172">
        <f>+'[1]EXP TOTAL VINO PAIS'!AF172/1000000</f>
        <v>0.66709600000000002</v>
      </c>
      <c r="C116" s="172">
        <f>+'[1]EXP TOTAL VINO PAIS'!AF184/1000000</f>
        <v>0.142986</v>
      </c>
      <c r="D116" s="172">
        <f>+'[1]EXP TOTAL VINO PAIS'!AF196/1000000</f>
        <v>0.156504</v>
      </c>
      <c r="E116" s="172">
        <f>+'[1]EXP TOTAL VINO PAIS'!AF208/1000000</f>
        <v>0.25512299999999999</v>
      </c>
      <c r="F116" s="172">
        <f>+'[1]EXP TOTAL VINO PAIS'!AF220/1000000</f>
        <v>0.526841</v>
      </c>
      <c r="G116" s="246">
        <f>+'[1]EXP TOTAL VINO PAIS'!AF232/1000000</f>
        <v>0.70164499999999996</v>
      </c>
      <c r="H116" s="241">
        <f>+'[1]EXP TOTAL VINO PAIS'!AF244/1000000</f>
        <v>0.61128400000000005</v>
      </c>
      <c r="I116" s="7">
        <f t="shared" ref="I116:I119" si="170">+H116/G116-1</f>
        <v>-0.12878449928382574</v>
      </c>
      <c r="J116" s="2"/>
      <c r="K116" s="42" t="s">
        <v>11</v>
      </c>
      <c r="L116" s="6">
        <f>+SUM('[1]EXP TOTAL VINO PAIS'!AF161:AF172)/1000000</f>
        <v>6.600676</v>
      </c>
      <c r="M116" s="6">
        <f>+SUM(C115:C116)+SUM(B117:B126)</f>
        <v>6.6693650000000009</v>
      </c>
      <c r="N116" s="6">
        <f>+SUM(D115:D116)+SUM(C117:C126)</f>
        <v>5.1727930000000004</v>
      </c>
      <c r="O116" s="6">
        <f>+SUM(E115:E116)+SUM(D117:D126)</f>
        <v>5.6884040000000002</v>
      </c>
      <c r="P116" s="6">
        <f>+SUM(F115:F116)+SUM(E117:E126)</f>
        <v>11.232469999999999</v>
      </c>
      <c r="Q116" s="69">
        <f t="shared" ref="Q116:R116" si="171">+SUM(G115:G116)+SUM(F117:F126)</f>
        <v>9.3118160000000003</v>
      </c>
      <c r="R116" s="37">
        <f t="shared" si="171"/>
        <v>9.1155830000000009</v>
      </c>
      <c r="S116" s="80">
        <f t="shared" si="168"/>
        <v>-2.1073547845017471E-2</v>
      </c>
      <c r="T116" s="7">
        <f t="shared" si="169"/>
        <v>6.4486094918250414E-2</v>
      </c>
    </row>
    <row r="117" spans="1:20">
      <c r="A117" s="42" t="s">
        <v>0</v>
      </c>
      <c r="B117" s="172">
        <f>+'[1]EXP TOTAL VINO PAIS'!AF173/1000000</f>
        <v>0.41467500000000002</v>
      </c>
      <c r="C117" s="172">
        <f>+'[1]EXP TOTAL VINO PAIS'!AF185/1000000</f>
        <v>0.16878099999999999</v>
      </c>
      <c r="D117" s="172">
        <f>+'[1]EXP TOTAL VINO PAIS'!AF197/1000000</f>
        <v>0.25783400000000001</v>
      </c>
      <c r="E117" s="172">
        <f>+'[1]EXP TOTAL VINO PAIS'!AF209/1000000</f>
        <v>0.296099</v>
      </c>
      <c r="F117" s="172">
        <f>+'[1]EXP TOTAL VINO PAIS'!AF221/1000000</f>
        <v>1.0920259999999999</v>
      </c>
      <c r="G117" s="246">
        <f>+'[1]EXP TOTAL VINO PAIS'!AF233/1000000</f>
        <v>1.0117940000000001</v>
      </c>
      <c r="H117" s="241">
        <f>+'[1]EXP TOTAL VINO PAIS'!AF245/1000000</f>
        <v>0.75701399999999996</v>
      </c>
      <c r="I117" s="7">
        <f t="shared" si="170"/>
        <v>-0.25181015107818394</v>
      </c>
      <c r="J117" s="2"/>
      <c r="K117" s="42" t="s">
        <v>0</v>
      </c>
      <c r="L117" s="6">
        <f>+SUM('[1]EXP TOTAL VINO PAIS'!AF162:AF173)/1000000</f>
        <v>6.1797409999999999</v>
      </c>
      <c r="M117" s="6">
        <f>+SUM(C115:C117)+SUM(B118:B126)</f>
        <v>6.423471000000001</v>
      </c>
      <c r="N117" s="6">
        <f>+SUM(D115:D117)+SUM(C118:C126)</f>
        <v>5.2618460000000002</v>
      </c>
      <c r="O117" s="6">
        <f>+SUM(E115:E117)+SUM(D118:D126)</f>
        <v>5.7266690000000002</v>
      </c>
      <c r="P117" s="6">
        <f>+SUM(F115:F117)+SUM(E118:E126)</f>
        <v>12.028397</v>
      </c>
      <c r="Q117" s="69">
        <f t="shared" ref="Q117:R117" si="172">+SUM(G115:G117)+SUM(F118:F126)</f>
        <v>9.2315839999999998</v>
      </c>
      <c r="R117" s="37">
        <f t="shared" si="172"/>
        <v>8.8608030000000007</v>
      </c>
      <c r="S117" s="80">
        <f t="shared" si="168"/>
        <v>-4.0164396489269838E-2</v>
      </c>
      <c r="T117" s="7">
        <f t="shared" si="169"/>
        <v>6.6450402954626897E-2</v>
      </c>
    </row>
    <row r="118" spans="1:20">
      <c r="A118" s="42" t="s">
        <v>1</v>
      </c>
      <c r="B118" s="172">
        <f>+'[1]EXP TOTAL VINO PAIS'!AF174/1000000</f>
        <v>0.269065</v>
      </c>
      <c r="C118" s="172">
        <f>+'[1]EXP TOTAL VINO PAIS'!AF186/1000000</f>
        <v>0.17267299999999999</v>
      </c>
      <c r="D118" s="172">
        <f>+'[1]EXP TOTAL VINO PAIS'!AF198/1000000</f>
        <v>0.37347599999999997</v>
      </c>
      <c r="E118" s="172">
        <f>+'[1]EXP TOTAL VINO PAIS'!AF210/1000000</f>
        <v>1.0960840000000001</v>
      </c>
      <c r="F118" s="172">
        <f>+'[1]EXP TOTAL VINO PAIS'!AF222/1000000</f>
        <v>0.14722499999999999</v>
      </c>
      <c r="G118" s="246">
        <f>+'[1]EXP TOTAL VINO PAIS'!AF234/1000000</f>
        <v>0.55603899999999995</v>
      </c>
      <c r="H118" s="241">
        <f>+'[1]EXP TOTAL VINO PAIS'!AF246/1000000</f>
        <v>1.0135909999999999</v>
      </c>
      <c r="I118" s="7">
        <f t="shared" si="170"/>
        <v>0.82287753197167834</v>
      </c>
      <c r="J118" s="2"/>
      <c r="K118" s="42" t="s">
        <v>1</v>
      </c>
      <c r="L118" s="6">
        <f>+SUM('[1]EXP TOTAL VINO PAIS'!AF163:AF174)/1000000</f>
        <v>5.9861009999999997</v>
      </c>
      <c r="M118" s="6">
        <f>+SUM(C115:C118)+SUM(B119:B126)</f>
        <v>6.3270790000000003</v>
      </c>
      <c r="N118" s="6">
        <f>+SUM(D115:D118)+SUM(C119:C126)</f>
        <v>5.4626489999999999</v>
      </c>
      <c r="O118" s="6">
        <f>+SUM(E115:E118)+SUM(D119:D126)</f>
        <v>6.4492770000000004</v>
      </c>
      <c r="P118" s="6">
        <f>+SUM(F115:F118)+SUM(E119:E126)</f>
        <v>11.079537999999999</v>
      </c>
      <c r="Q118" s="69">
        <f t="shared" ref="Q118:R118" si="173">+SUM(G115:G118)+SUM(F119:F126)</f>
        <v>9.6403980000000011</v>
      </c>
      <c r="R118" s="37">
        <f t="shared" si="173"/>
        <v>9.3183549999999986</v>
      </c>
      <c r="S118" s="80">
        <f t="shared" si="168"/>
        <v>-3.3405571014806901E-2</v>
      </c>
      <c r="T118" s="7">
        <f t="shared" si="169"/>
        <v>8.0506039988552658E-2</v>
      </c>
    </row>
    <row r="119" spans="1:20">
      <c r="A119" s="42" t="s">
        <v>2</v>
      </c>
      <c r="B119" s="172">
        <f>+'[1]EXP TOTAL VINO PAIS'!AF175/1000000</f>
        <v>0.76112100000000005</v>
      </c>
      <c r="C119" s="172">
        <f>+'[1]EXP TOTAL VINO PAIS'!AF187/1000000</f>
        <v>0.43522300000000003</v>
      </c>
      <c r="D119" s="172">
        <f>+'[1]EXP TOTAL VINO PAIS'!AF199/1000000</f>
        <v>0.17508499999999999</v>
      </c>
      <c r="E119" s="172">
        <f>+'[1]EXP TOTAL VINO PAIS'!AF211/1000000</f>
        <v>0.549292</v>
      </c>
      <c r="F119" s="172">
        <f>+'[1]EXP TOTAL VINO PAIS'!AF223/1000000</f>
        <v>0.40484199999999998</v>
      </c>
      <c r="G119" s="246">
        <f>+'[1]EXP TOTAL VINO PAIS'!AF235/1000000</f>
        <v>1.9626300000000001</v>
      </c>
      <c r="H119" s="241">
        <f>+'[1]EXP TOTAL VINO PAIS'!AF247/1000000</f>
        <v>0.79635299999999998</v>
      </c>
      <c r="I119" s="7">
        <f t="shared" si="170"/>
        <v>-0.59424191009003224</v>
      </c>
      <c r="J119" s="2"/>
      <c r="K119" s="42" t="s">
        <v>2</v>
      </c>
      <c r="L119" s="6">
        <f>+SUM('[1]EXP TOTAL VINO PAIS'!AF164:AF175)/1000000</f>
        <v>6.2428749999999997</v>
      </c>
      <c r="M119" s="6">
        <f>+SUM(C115:C119)+SUM(B120:B126)</f>
        <v>6.0011810000000008</v>
      </c>
      <c r="N119" s="6">
        <f>+SUM(D115:D119)+SUM(C120:C126)</f>
        <v>5.2025109999999994</v>
      </c>
      <c r="O119" s="6">
        <f>+SUM(E115:E119)+SUM(D120:D126)</f>
        <v>6.8234840000000005</v>
      </c>
      <c r="P119" s="6">
        <f>+SUM(F115:F119)+SUM(E120:E126)</f>
        <v>10.935088</v>
      </c>
      <c r="Q119" s="69">
        <f t="shared" ref="Q119:R119" si="174">+SUM(G115:G119)+SUM(F120:F126)</f>
        <v>11.198186</v>
      </c>
      <c r="R119" s="37">
        <f t="shared" si="174"/>
        <v>8.1520779999999995</v>
      </c>
      <c r="S119" s="80">
        <f t="shared" si="168"/>
        <v>-0.27201798577019531</v>
      </c>
      <c r="T119" s="7">
        <f t="shared" si="169"/>
        <v>6.3178829517639867E-2</v>
      </c>
    </row>
    <row r="120" spans="1:20">
      <c r="A120" s="42" t="s">
        <v>3</v>
      </c>
      <c r="B120" s="172">
        <f>+'[1]EXP TOTAL VINO PAIS'!AF176/1000000</f>
        <v>0.16844100000000001</v>
      </c>
      <c r="C120" s="172">
        <f>+'[1]EXP TOTAL VINO PAIS'!AF188/1000000</f>
        <v>0.26654800000000001</v>
      </c>
      <c r="D120" s="172">
        <f>+'[1]EXP TOTAL VINO PAIS'!AF200/1000000</f>
        <v>0.33412599999999998</v>
      </c>
      <c r="E120" s="172">
        <f>+'[1]EXP TOTAL VINO PAIS'!AF212/1000000</f>
        <v>0.48702400000000001</v>
      </c>
      <c r="F120" s="172">
        <f>+'[1]EXP TOTAL VINO PAIS'!AF224/1000000</f>
        <v>0.21925500000000001</v>
      </c>
      <c r="G120" s="246">
        <f>+'[1]EXP TOTAL VINO PAIS'!AF236/1000000</f>
        <v>0.55212499999999998</v>
      </c>
      <c r="H120" s="241"/>
      <c r="I120" s="7"/>
      <c r="J120" s="2"/>
      <c r="K120" s="42" t="s">
        <v>3</v>
      </c>
      <c r="L120" s="6">
        <f>+SUM('[1]EXP TOTAL VINO PAIS'!AF165:AF176)/1000000</f>
        <v>5.6643520000000001</v>
      </c>
      <c r="M120" s="6">
        <f>+SUM(C115:C120)+SUM(B121:B126)</f>
        <v>6.0992880000000005</v>
      </c>
      <c r="N120" s="6">
        <f>+SUM(D115:D120)+SUM(C121:C126)</f>
        <v>5.2700889999999987</v>
      </c>
      <c r="O120" s="6">
        <f>+SUM(E115:E120)+SUM(D121:D126)</f>
        <v>6.9763820000000001</v>
      </c>
      <c r="P120" s="6">
        <f>+SUM(F115:F120)+SUM(E121:E126)</f>
        <v>10.667318999999999</v>
      </c>
      <c r="Q120" s="69">
        <f t="shared" ref="Q120" si="175">+SUM(G115:G120)+SUM(F121:F126)</f>
        <v>11.531056</v>
      </c>
      <c r="R120" s="37"/>
      <c r="S120" s="80"/>
      <c r="T120" s="7"/>
    </row>
    <row r="121" spans="1:20">
      <c r="A121" s="42" t="s">
        <v>4</v>
      </c>
      <c r="B121" s="172">
        <f>+'[1]EXP TOTAL VINO PAIS'!AF177/1000000</f>
        <v>0.72133599999999998</v>
      </c>
      <c r="C121" s="172">
        <f>+'[1]EXP TOTAL VINO PAIS'!AF189/1000000</f>
        <v>1.14899</v>
      </c>
      <c r="D121" s="172">
        <f>+'[1]EXP TOTAL VINO PAIS'!AF201/1000000</f>
        <v>0.61346100000000003</v>
      </c>
      <c r="E121" s="172">
        <f>+'[1]EXP TOTAL VINO PAIS'!AF213/1000000</f>
        <v>2.2433149999999999</v>
      </c>
      <c r="F121" s="172">
        <f>+'[1]EXP TOTAL VINO PAIS'!AF225/1000000</f>
        <v>0.93661399999999995</v>
      </c>
      <c r="G121" s="246">
        <f>+'[1]EXP TOTAL VINO PAIS'!AF237/1000000</f>
        <v>0.60414599999999996</v>
      </c>
      <c r="H121" s="241"/>
      <c r="I121" s="7"/>
      <c r="J121" s="2"/>
      <c r="K121" s="42" t="s">
        <v>4</v>
      </c>
      <c r="L121" s="6">
        <f>+SUM('[1]EXP TOTAL VINO PAIS'!AF166:AF177)/1000000</f>
        <v>5.6809960000000004</v>
      </c>
      <c r="M121" s="6">
        <f>+SUM(C115:C121)+SUM(B122:B126)</f>
        <v>6.526942</v>
      </c>
      <c r="N121" s="6">
        <f>+SUM(D115:D121)+SUM(C122:C126)</f>
        <v>4.7345600000000001</v>
      </c>
      <c r="O121" s="6">
        <f>+SUM(E115:E121)+SUM(D122:D126)</f>
        <v>8.6062359999999991</v>
      </c>
      <c r="P121" s="6">
        <f>+SUM(F115:F121)+SUM(E122:E126)</f>
        <v>9.3606180000000005</v>
      </c>
      <c r="Q121" s="69">
        <f>+SUM(G115:G121)+SUM(F122:F126)</f>
        <v>11.198588000000001</v>
      </c>
      <c r="R121" s="37"/>
      <c r="S121" s="80"/>
      <c r="T121" s="7"/>
    </row>
    <row r="122" spans="1:20">
      <c r="A122" s="42" t="s">
        <v>5</v>
      </c>
      <c r="B122" s="172">
        <f>+'[1]EXP TOTAL VINO PAIS'!AF178/1000000</f>
        <v>1.5041370000000001</v>
      </c>
      <c r="C122" s="172">
        <f>+'[1]EXP TOTAL VINO PAIS'!AF190/1000000</f>
        <v>1.1245099999999999</v>
      </c>
      <c r="D122" s="172">
        <f>+'[1]EXP TOTAL VINO PAIS'!AF202/1000000</f>
        <v>0.58565299999999998</v>
      </c>
      <c r="E122" s="172">
        <f>+'[1]EXP TOTAL VINO PAIS'!AF214/1000000</f>
        <v>1.2492700000000001</v>
      </c>
      <c r="F122" s="172">
        <f>+'[1]EXP TOTAL VINO PAIS'!AF226/1000000</f>
        <v>1.036465</v>
      </c>
      <c r="G122" s="246">
        <f>+'[1]EXP TOTAL VINO PAIS'!AF238/1000000</f>
        <v>0.44406600000000002</v>
      </c>
      <c r="H122" s="241"/>
      <c r="I122" s="7"/>
      <c r="J122" s="2"/>
      <c r="K122" s="42" t="s">
        <v>5</v>
      </c>
      <c r="L122" s="6">
        <f>+SUM('[1]EXP TOTAL VINO PAIS'!AF167:AF178)/1000000</f>
        <v>6.4002129999999999</v>
      </c>
      <c r="M122" s="6">
        <f>+SUM(C115:C122)+SUM(B123:B126)</f>
        <v>6.1473149999999999</v>
      </c>
      <c r="N122" s="6">
        <f>+SUM(D115:D122)+SUM(C123:C126)</f>
        <v>4.195703</v>
      </c>
      <c r="O122" s="6">
        <f>+SUM(E115:E122)+SUM(D123:D126)</f>
        <v>9.2698529999999995</v>
      </c>
      <c r="P122" s="6">
        <f>+SUM(F115:F122)+SUM(E123:E126)</f>
        <v>9.1478129999999993</v>
      </c>
      <c r="Q122" s="69">
        <f>+SUM(G115:G122)+SUM(F123:F126)</f>
        <v>10.606189000000001</v>
      </c>
      <c r="R122" s="37"/>
      <c r="S122" s="80"/>
      <c r="T122" s="7"/>
    </row>
    <row r="123" spans="1:20">
      <c r="A123" s="42" t="s">
        <v>6</v>
      </c>
      <c r="B123" s="172">
        <f>+'[1]EXP TOTAL VINO PAIS'!AF179/1000000</f>
        <v>1.4905459999999999</v>
      </c>
      <c r="C123" s="172">
        <f>+'[1]EXP TOTAL VINO PAIS'!AF191/1000000</f>
        <v>0.23268</v>
      </c>
      <c r="D123" s="172">
        <f>+'[1]EXP TOTAL VINO PAIS'!AF203/1000000</f>
        <v>1.9246540000000001</v>
      </c>
      <c r="E123" s="172">
        <f>+'[1]EXP TOTAL VINO PAIS'!AF215/1000000</f>
        <v>0.25060199999999999</v>
      </c>
      <c r="F123" s="172">
        <f>+'[1]EXP TOTAL VINO PAIS'!AF227/1000000</f>
        <v>0.42210799999999998</v>
      </c>
      <c r="G123" s="246">
        <f>+'[1]EXP TOTAL VINO PAIS'!AF239/1000000</f>
        <v>0.447135</v>
      </c>
      <c r="H123" s="241"/>
      <c r="I123" s="7"/>
      <c r="J123" s="2"/>
      <c r="K123" s="42" t="s">
        <v>6</v>
      </c>
      <c r="L123" s="6">
        <f>+SUM('[1]EXP TOTAL VINO PAIS'!AF168:AF179)/1000000</f>
        <v>7.3026970000000002</v>
      </c>
      <c r="M123" s="6">
        <f>+SUM(C115:C123)+SUM(B124:B126)</f>
        <v>4.8894490000000008</v>
      </c>
      <c r="N123" s="6">
        <f>+SUM(D115:D123)+SUM(C124:C126)</f>
        <v>5.887677</v>
      </c>
      <c r="O123" s="6">
        <f>+SUM(E115:E123)+SUM(D124:D126)</f>
        <v>7.5958009999999998</v>
      </c>
      <c r="P123" s="6">
        <f>+SUM(F115:F123)+SUM(E124:E126)</f>
        <v>9.3193190000000001</v>
      </c>
      <c r="Q123" s="69">
        <f>+SUM(G115:G123)+SUM(F124:F126)</f>
        <v>10.631216</v>
      </c>
      <c r="R123" s="37"/>
      <c r="S123" s="80"/>
      <c r="T123" s="7"/>
    </row>
    <row r="124" spans="1:20">
      <c r="A124" s="42" t="s">
        <v>7</v>
      </c>
      <c r="B124" s="172">
        <f>+'[1]EXP TOTAL VINO PAIS'!AF180/1000000</f>
        <v>0.51120699999999997</v>
      </c>
      <c r="C124" s="172">
        <f>+'[1]EXP TOTAL VINO PAIS'!AF192/1000000</f>
        <v>0.32003500000000001</v>
      </c>
      <c r="D124" s="172">
        <f>+'[1]EXP TOTAL VINO PAIS'!AF204/1000000</f>
        <v>0.60542700000000005</v>
      </c>
      <c r="E124" s="172">
        <f>+'[1]EXP TOTAL VINO PAIS'!AF216/1000000</f>
        <v>0.84621299999999999</v>
      </c>
      <c r="F124" s="172">
        <f>+'[1]EXP TOTAL VINO PAIS'!AF228/1000000</f>
        <v>1.052489</v>
      </c>
      <c r="G124" s="246">
        <f>+'[1]EXP TOTAL VINO PAIS'!AF240/1000000</f>
        <v>1.5396510000000001</v>
      </c>
      <c r="H124" s="241"/>
      <c r="I124" s="7"/>
      <c r="J124" s="2"/>
      <c r="K124" s="42" t="s">
        <v>7</v>
      </c>
      <c r="L124" s="6">
        <f>+SUM('[1]EXP TOTAL VINO PAIS'!AF169:AF180)/1000000</f>
        <v>7.4886600000000003</v>
      </c>
      <c r="M124" s="6">
        <f>+SUM(C115:C124)+SUM(B125:B126)</f>
        <v>4.698277</v>
      </c>
      <c r="N124" s="6">
        <f>+SUM(D115:D124)+SUM(C125:C126)</f>
        <v>6.1730689999999999</v>
      </c>
      <c r="O124" s="6">
        <f>+SUM(E115:E124)+SUM(D125:D126)</f>
        <v>7.8365869999999989</v>
      </c>
      <c r="P124" s="6">
        <f>+SUM(F115:F124)+SUM(E125:E126)</f>
        <v>9.5255949999999991</v>
      </c>
      <c r="Q124" s="69">
        <f>+SUM(G115:G124)+SUM(F125:F126)</f>
        <v>11.118378</v>
      </c>
      <c r="R124" s="37"/>
      <c r="S124" s="80"/>
      <c r="T124" s="7"/>
    </row>
    <row r="125" spans="1:20">
      <c r="A125" s="42" t="s">
        <v>8</v>
      </c>
      <c r="B125" s="172">
        <f>+'[1]EXP TOTAL VINO PAIS'!AF181/1000000</f>
        <v>0.32261200000000001</v>
      </c>
      <c r="C125" s="172">
        <f>+'[1]EXP TOTAL VINO PAIS'!AF193/1000000</f>
        <v>0.61072700000000002</v>
      </c>
      <c r="D125" s="172">
        <f>+'[1]EXP TOTAL VINO PAIS'!AF205/1000000</f>
        <v>0.24252399999999999</v>
      </c>
      <c r="E125" s="172">
        <f>+'[1]EXP TOTAL VINO PAIS'!AF217/1000000</f>
        <v>1.308883</v>
      </c>
      <c r="F125" s="172">
        <f>+'[1]EXP TOTAL VINO PAIS'!AF229/1000000</f>
        <v>1.2452430000000001</v>
      </c>
      <c r="G125" s="246">
        <f>+'[1]EXP TOTAL VINO PAIS'!AF241/1000000</f>
        <v>0.56718000000000002</v>
      </c>
      <c r="H125" s="241"/>
      <c r="I125" s="7"/>
      <c r="J125" s="2"/>
      <c r="K125" s="42" t="s">
        <v>8</v>
      </c>
      <c r="L125" s="6">
        <f>+SUM('[1]EXP TOTAL VINO PAIS'!AF170:AF181)/1000000</f>
        <v>7.6157469999999998</v>
      </c>
      <c r="M125" s="6">
        <f>+SUM(C115:C125)+SUM(B126)</f>
        <v>4.9863920000000004</v>
      </c>
      <c r="N125" s="6">
        <f>+SUM(D115:D125)+SUM(C126)</f>
        <v>5.8048660000000005</v>
      </c>
      <c r="O125" s="6">
        <f>+SUM(E115:E125)+SUM(D126)</f>
        <v>8.9029459999999983</v>
      </c>
      <c r="P125" s="6">
        <f>+SUM(F115:F125)+SUM(E126)</f>
        <v>9.4619549999999997</v>
      </c>
      <c r="Q125" s="69">
        <f>+SUM(G115:G125)+SUM(F126)</f>
        <v>10.440315000000002</v>
      </c>
      <c r="R125" s="37"/>
      <c r="S125" s="80"/>
      <c r="T125" s="7"/>
    </row>
    <row r="126" spans="1:20">
      <c r="A126" s="42" t="s">
        <v>9</v>
      </c>
      <c r="B126" s="172">
        <f>+'[1]EXP TOTAL VINO PAIS'!AF182/1000000</f>
        <v>0.163407</v>
      </c>
      <c r="C126" s="172">
        <f>+'[1]EXP TOTAL VINO PAIS'!AF194/1000000</f>
        <v>0.371724</v>
      </c>
      <c r="D126" s="172">
        <f>+'[1]EXP TOTAL VINO PAIS'!AF206/1000000</f>
        <v>0.192298</v>
      </c>
      <c r="E126" s="172">
        <f>+'[1]EXP TOTAL VINO PAIS'!AF218/1000000</f>
        <v>1.1464989999999999</v>
      </c>
      <c r="F126" s="172">
        <f>+'[1]EXP TOTAL VINO PAIS'!AF230/1000000</f>
        <v>1.6178760000000001</v>
      </c>
      <c r="G126" s="246">
        <f>+'[1]EXP TOTAL VINO PAIS'!AF242/1000000</f>
        <v>0.51423700000000006</v>
      </c>
      <c r="H126" s="241"/>
      <c r="I126" s="7"/>
      <c r="J126" s="2"/>
      <c r="K126" s="42" t="s">
        <v>9</v>
      </c>
      <c r="L126" s="6">
        <f>+SUM('[1]EXP TOTAL VINO PAIS'!AF171:AF182)/1000000</f>
        <v>7.4325979999999996</v>
      </c>
      <c r="M126" s="6">
        <f>+SUM(C115:C126)</f>
        <v>5.1947090000000005</v>
      </c>
      <c r="N126" s="6">
        <f>+SUM(D115:D126)</f>
        <v>5.6254400000000002</v>
      </c>
      <c r="O126" s="6">
        <f>+SUM(E115:E126)</f>
        <v>9.8571469999999994</v>
      </c>
      <c r="P126" s="6">
        <f>+SUM(F115:F126)</f>
        <v>9.9333320000000001</v>
      </c>
      <c r="Q126" s="69">
        <f>+SUM(G115:G126)</f>
        <v>9.3366760000000006</v>
      </c>
      <c r="R126" s="37"/>
      <c r="S126" s="80"/>
      <c r="T126" s="7"/>
    </row>
    <row r="127" spans="1:20" ht="28">
      <c r="A127" s="53" t="s">
        <v>13</v>
      </c>
      <c r="B127" s="173">
        <f>SUM(B115:B126)</f>
        <v>7.4325980000000005</v>
      </c>
      <c r="C127" s="173">
        <f t="shared" ref="C127:F127" si="176">SUM(C115:C126)</f>
        <v>5.1947090000000005</v>
      </c>
      <c r="D127" s="173">
        <f t="shared" si="176"/>
        <v>5.6254400000000002</v>
      </c>
      <c r="E127" s="173">
        <f t="shared" si="176"/>
        <v>9.8571469999999994</v>
      </c>
      <c r="F127" s="173">
        <f t="shared" si="176"/>
        <v>9.9333320000000001</v>
      </c>
      <c r="G127" s="173">
        <f t="shared" ref="G127" si="177">SUM(G115:G126)</f>
        <v>9.3366760000000006</v>
      </c>
      <c r="H127" s="249"/>
      <c r="I127" s="56"/>
      <c r="J127" s="3"/>
      <c r="K127" s="43" t="s">
        <v>14</v>
      </c>
      <c r="L127" s="46">
        <f>+AVERAGE(L115:L126)</f>
        <v>6.5708199166666672</v>
      </c>
      <c r="M127" s="46">
        <f>+AVERAGE(M115:M126)</f>
        <v>5.9297452499999999</v>
      </c>
      <c r="N127" s="46">
        <f t="shared" ref="N127:Q127" si="178">+AVERAGE(N115:N126)</f>
        <v>5.3292065000000006</v>
      </c>
      <c r="O127" s="46">
        <f t="shared" si="178"/>
        <v>7.4435475833333333</v>
      </c>
      <c r="P127" s="46">
        <f t="shared" si="178"/>
        <v>10.304349666666667</v>
      </c>
      <c r="Q127" s="70">
        <f t="shared" si="178"/>
        <v>10.281784499999999</v>
      </c>
      <c r="R127" s="47">
        <f t="shared" ref="R127" si="179">+AVERAGE(R115:R126)</f>
        <v>8.9305526000000022</v>
      </c>
      <c r="S127" s="81">
        <f t="shared" ref="S127" si="180">+R127/Q127-1</f>
        <v>-0.13141997870116773</v>
      </c>
      <c r="T127" s="77">
        <f t="shared" ref="T127" si="181">+POWER(R127/M127,0.2)-1</f>
        <v>8.5346623180899694E-2</v>
      </c>
    </row>
    <row r="128" spans="1:20" ht="28">
      <c r="A128" s="57" t="s">
        <v>15</v>
      </c>
      <c r="B128" s="58">
        <f t="shared" ref="B128:G128" si="182">+B127/B$181</f>
        <v>2.8668730428039621E-2</v>
      </c>
      <c r="C128" s="58">
        <f t="shared" si="182"/>
        <v>2.3145313486703616E-2</v>
      </c>
      <c r="D128" s="58">
        <f t="shared" si="182"/>
        <v>2.0506479166928292E-2</v>
      </c>
      <c r="E128" s="58">
        <f t="shared" si="182"/>
        <v>3.2333284492443735E-2</v>
      </c>
      <c r="F128" s="58">
        <f t="shared" si="182"/>
        <v>2.5413911572286226E-2</v>
      </c>
      <c r="G128" s="58">
        <f t="shared" si="182"/>
        <v>3.2316264550170129E-2</v>
      </c>
      <c r="H128" s="59"/>
      <c r="I128" s="60"/>
      <c r="J128" s="3"/>
      <c r="K128" s="44" t="s">
        <v>15</v>
      </c>
      <c r="L128" s="48">
        <f t="shared" ref="L128:Q128" si="183">+L127/L$181</f>
        <v>2.5376967332087622E-2</v>
      </c>
      <c r="M128" s="48">
        <f t="shared" si="183"/>
        <v>2.4650233665085921E-2</v>
      </c>
      <c r="N128" s="48">
        <f t="shared" si="183"/>
        <v>2.2614768398657736E-2</v>
      </c>
      <c r="O128" s="48">
        <f t="shared" si="183"/>
        <v>2.5123840860533816E-2</v>
      </c>
      <c r="P128" s="48">
        <f t="shared" si="183"/>
        <v>2.7662695185744018E-2</v>
      </c>
      <c r="Q128" s="71">
        <f t="shared" si="183"/>
        <v>3.1704557478086245E-2</v>
      </c>
      <c r="R128" s="74">
        <f t="shared" ref="R128" si="184">+R127/R$181</f>
        <v>3.1842905171171068E-2</v>
      </c>
      <c r="S128" s="74"/>
      <c r="T128" s="78"/>
    </row>
    <row r="129" spans="1:20" ht="29" thickBot="1">
      <c r="A129" s="61" t="s">
        <v>12</v>
      </c>
      <c r="B129" s="62"/>
      <c r="C129" s="63">
        <f>+C127/B127-1</f>
        <v>-0.3010910855127642</v>
      </c>
      <c r="D129" s="63">
        <f t="shared" ref="D129:G129" si="185">+D127/C127-1</f>
        <v>8.2917252920230888E-2</v>
      </c>
      <c r="E129" s="63">
        <f t="shared" si="185"/>
        <v>0.75224462442048967</v>
      </c>
      <c r="F129" s="63">
        <f t="shared" si="185"/>
        <v>7.728909795095884E-3</v>
      </c>
      <c r="G129" s="63">
        <f t="shared" si="185"/>
        <v>-6.0066048331013144E-2</v>
      </c>
      <c r="H129" s="64"/>
      <c r="I129" s="65"/>
      <c r="J129" s="2"/>
      <c r="K129" s="45" t="s">
        <v>12</v>
      </c>
      <c r="L129" s="49"/>
      <c r="M129" s="50">
        <f>+M127/L127-1</f>
        <v>-9.7563877080332539E-2</v>
      </c>
      <c r="N129" s="50">
        <f t="shared" ref="N129:R129" si="186">+N127/M127-1</f>
        <v>-0.10127564080429918</v>
      </c>
      <c r="O129" s="50">
        <f t="shared" si="186"/>
        <v>0.39674594770034388</v>
      </c>
      <c r="P129" s="50">
        <f t="shared" si="186"/>
        <v>0.38433314912084215</v>
      </c>
      <c r="Q129" s="72">
        <f t="shared" si="186"/>
        <v>-2.1898681039196344E-3</v>
      </c>
      <c r="R129" s="75">
        <f t="shared" si="186"/>
        <v>-0.13141997870116773</v>
      </c>
      <c r="S129" s="51"/>
      <c r="T129" s="52"/>
    </row>
    <row r="130" spans="1:20" ht="15" thickBot="1"/>
    <row r="131" spans="1:20" ht="15" thickBot="1">
      <c r="A131" s="275" t="s">
        <v>114</v>
      </c>
      <c r="B131" s="276"/>
      <c r="C131" s="276"/>
      <c r="D131" s="276"/>
      <c r="E131" s="276"/>
      <c r="F131" s="276"/>
      <c r="G131" s="276"/>
      <c r="H131" s="276"/>
      <c r="I131" s="277"/>
      <c r="J131" s="2"/>
      <c r="K131" s="275" t="s">
        <v>115</v>
      </c>
      <c r="L131" s="276"/>
      <c r="M131" s="276"/>
      <c r="N131" s="276"/>
      <c r="O131" s="276"/>
      <c r="P131" s="276"/>
      <c r="Q131" s="276"/>
      <c r="R131" s="276"/>
      <c r="S131" s="276"/>
      <c r="T131" s="277"/>
    </row>
    <row r="132" spans="1:20" ht="42">
      <c r="A132" s="38"/>
      <c r="B132" s="39">
        <v>2016</v>
      </c>
      <c r="C132" s="39">
        <f>+B132+1</f>
        <v>2017</v>
      </c>
      <c r="D132" s="39">
        <f t="shared" ref="D132:H132" si="187">+C132+1</f>
        <v>2018</v>
      </c>
      <c r="E132" s="39">
        <f t="shared" si="187"/>
        <v>2019</v>
      </c>
      <c r="F132" s="39">
        <f t="shared" si="187"/>
        <v>2020</v>
      </c>
      <c r="G132" s="210">
        <f t="shared" si="187"/>
        <v>2021</v>
      </c>
      <c r="H132" s="40">
        <f t="shared" si="187"/>
        <v>2022</v>
      </c>
      <c r="I132" s="41" t="s">
        <v>16</v>
      </c>
      <c r="J132" s="2"/>
      <c r="K132" s="67"/>
      <c r="L132" s="66">
        <v>2016</v>
      </c>
      <c r="M132" s="66">
        <f>+L132+1</f>
        <v>2017</v>
      </c>
      <c r="N132" s="66">
        <f t="shared" ref="N132:R132" si="188">+M132+1</f>
        <v>2018</v>
      </c>
      <c r="O132" s="66">
        <f t="shared" si="188"/>
        <v>2019</v>
      </c>
      <c r="P132" s="66">
        <f t="shared" si="188"/>
        <v>2020</v>
      </c>
      <c r="Q132" s="68">
        <f t="shared" si="188"/>
        <v>2021</v>
      </c>
      <c r="R132" s="73">
        <f t="shared" si="188"/>
        <v>2022</v>
      </c>
      <c r="S132" s="79" t="s">
        <v>16</v>
      </c>
      <c r="T132" s="76" t="s">
        <v>21</v>
      </c>
    </row>
    <row r="133" spans="1:20">
      <c r="A133" s="42" t="s">
        <v>10</v>
      </c>
      <c r="B133" s="172">
        <f>+'[1]EXP TOTAL VINO PAIS'!AG171/1000000</f>
        <v>0.44530900000000001</v>
      </c>
      <c r="C133" s="172">
        <f>+'[1]EXP TOTAL VINO PAIS'!AG183/1000000</f>
        <v>0.81198599999999999</v>
      </c>
      <c r="D133" s="172">
        <f>+'[1]EXP TOTAL VINO PAIS'!AF195/1000000</f>
        <v>0.16439799999999999</v>
      </c>
      <c r="E133" s="172">
        <f>+'[1]EXP TOTAL VINO PAIS'!AG207/1000000</f>
        <v>0.93950699999999998</v>
      </c>
      <c r="F133" s="172">
        <f>+'[1]EXP TOTAL VINO PAIS'!AG219/1000000</f>
        <v>0.920601</v>
      </c>
      <c r="G133" s="246">
        <f>+'[1]EXP TOTAL VINO PAIS'!AG231/1000000</f>
        <v>0.38041799999999998</v>
      </c>
      <c r="H133" s="241">
        <f>+'[1]EXP TOTAL VINO PAIS'!AG243/1000000</f>
        <v>0.96629600000000004</v>
      </c>
      <c r="I133" s="7">
        <f>+H133/G133-1</f>
        <v>1.5400901114037717</v>
      </c>
      <c r="J133" s="2"/>
      <c r="K133" s="42" t="s">
        <v>10</v>
      </c>
      <c r="L133" s="6">
        <f>+SUM('[1]EXP TOTAL VINO PAIS'!AG160:AG171)/1000000</f>
        <v>7.375972</v>
      </c>
      <c r="M133" s="6">
        <f>+SUM(C133)+SUM(B134:B144)</f>
        <v>14.354139</v>
      </c>
      <c r="N133" s="6">
        <f t="shared" ref="N133" si="189">+SUM(D133)+SUM(C134:C144)</f>
        <v>10.541182000000001</v>
      </c>
      <c r="O133" s="6">
        <f>+SUM(E133)+SUM(D134:D144)</f>
        <v>6.4005489999999998</v>
      </c>
      <c r="P133" s="6">
        <f>+SUM(F133)+SUM(E134:E144)</f>
        <v>11.984876999999997</v>
      </c>
      <c r="Q133" s="69">
        <f>+SUM(G133)+SUM(F134:F144)</f>
        <v>14.976700000000001</v>
      </c>
      <c r="R133" s="37">
        <f>+SUM(H133)+SUM(G134:G144)</f>
        <v>12.926758000000001</v>
      </c>
      <c r="S133" s="80">
        <f t="shared" ref="S133:S137" si="190">+R133/Q133-1</f>
        <v>-0.13687541314174678</v>
      </c>
      <c r="T133" s="7">
        <f t="shared" ref="T133:T137" si="191">+POWER(R133/M133,0.2)-1</f>
        <v>-2.0729900466705864E-2</v>
      </c>
    </row>
    <row r="134" spans="1:20">
      <c r="A134" s="42" t="s">
        <v>11</v>
      </c>
      <c r="B134" s="172">
        <f>+'[1]EXP TOTAL VINO PAIS'!AG172/1000000</f>
        <v>0.76211600000000002</v>
      </c>
      <c r="C134" s="172">
        <f>+'[1]EXP TOTAL VINO PAIS'!AG184/1000000</f>
        <v>0.421458</v>
      </c>
      <c r="D134" s="172">
        <f>+'[1]EXP TOTAL VINO PAIS'!AF196/1000000</f>
        <v>0.156504</v>
      </c>
      <c r="E134" s="172">
        <f>+'[1]EXP TOTAL VINO PAIS'!AG208/1000000</f>
        <v>0.398372</v>
      </c>
      <c r="F134" s="172">
        <f>+'[1]EXP TOTAL VINO PAIS'!AG220/1000000</f>
        <v>0.87760499999999997</v>
      </c>
      <c r="G134" s="246">
        <f>+'[1]EXP TOTAL VINO PAIS'!AG232/1000000</f>
        <v>0.81774500000000006</v>
      </c>
      <c r="H134" s="241">
        <f>+'[1]EXP TOTAL VINO PAIS'!AG244/1000000</f>
        <v>0.50188600000000005</v>
      </c>
      <c r="I134" s="7">
        <f t="shared" ref="I134:I137" si="192">+H134/G134-1</f>
        <v>-0.38625610673253885</v>
      </c>
      <c r="J134" s="2"/>
      <c r="K134" s="42" t="s">
        <v>11</v>
      </c>
      <c r="L134" s="6">
        <f>+SUM('[1]EXP TOTAL VINO PAIS'!AG161:AG172)/1000000</f>
        <v>7.820481</v>
      </c>
      <c r="M134" s="6">
        <f>+SUM(C133:C134)+SUM(B135:B144)</f>
        <v>14.013481000000002</v>
      </c>
      <c r="N134" s="6">
        <f t="shared" ref="N134" si="193">+SUM(D133:D134)+SUM(C135:C144)</f>
        <v>10.276228</v>
      </c>
      <c r="O134" s="6">
        <f>+SUM(E133:E134)+SUM(D135:D144)</f>
        <v>6.642417</v>
      </c>
      <c r="P134" s="6">
        <f>+SUM(F133:F134)+SUM(E135:E144)</f>
        <v>12.46411</v>
      </c>
      <c r="Q134" s="69">
        <f>+SUM(G133:G134)+SUM(F135:F144)</f>
        <v>14.916840000000001</v>
      </c>
      <c r="R134" s="37">
        <f>+SUM(H133:H134)+SUM(G135:G144)</f>
        <v>12.610899000000002</v>
      </c>
      <c r="S134" s="80">
        <f t="shared" si="190"/>
        <v>-0.15458642715213133</v>
      </c>
      <c r="T134" s="7">
        <f t="shared" si="191"/>
        <v>-2.0870797260269414E-2</v>
      </c>
    </row>
    <row r="135" spans="1:20">
      <c r="A135" s="42" t="s">
        <v>0</v>
      </c>
      <c r="B135" s="172">
        <f>+'[1]EXP TOTAL VINO PAIS'!AG173/1000000</f>
        <v>1.479239</v>
      </c>
      <c r="C135" s="172">
        <f>+'[1]EXP TOTAL VINO PAIS'!AG185/1000000</f>
        <v>0.27777499999999999</v>
      </c>
      <c r="D135" s="172">
        <f>+'[1]EXP TOTAL VINO PAIS'!AF197/1000000</f>
        <v>0.25783400000000001</v>
      </c>
      <c r="E135" s="172">
        <f>+'[1]EXP TOTAL VINO PAIS'!AG209/1000000</f>
        <v>0.58266700000000005</v>
      </c>
      <c r="F135" s="172">
        <f>+'[1]EXP TOTAL VINO PAIS'!AG221/1000000</f>
        <v>0.78931099999999998</v>
      </c>
      <c r="G135" s="246">
        <f>+'[1]EXP TOTAL VINO PAIS'!AG233/1000000</f>
        <v>1.465333</v>
      </c>
      <c r="H135" s="241">
        <f>+'[1]EXP TOTAL VINO PAIS'!AG245/1000000</f>
        <v>0.95734799999999998</v>
      </c>
      <c r="I135" s="7">
        <f t="shared" si="192"/>
        <v>-0.34666864118940888</v>
      </c>
      <c r="J135" s="2"/>
      <c r="K135" s="42" t="s">
        <v>0</v>
      </c>
      <c r="L135" s="6">
        <f>+SUM('[1]EXP TOTAL VINO PAIS'!AG162:AG173)/1000000</f>
        <v>8.9002300000000005</v>
      </c>
      <c r="M135" s="6">
        <f>+SUM(C133:C135)+SUM(B136:B144)</f>
        <v>12.812017000000003</v>
      </c>
      <c r="N135" s="6">
        <f t="shared" ref="N135" si="194">+SUM(D133:D135)+SUM(C136:C144)</f>
        <v>10.256286999999999</v>
      </c>
      <c r="O135" s="6">
        <f>+SUM(E133:E135)+SUM(D136:D144)</f>
        <v>6.9672499999999999</v>
      </c>
      <c r="P135" s="6">
        <f>+SUM(F133:F135)+SUM(E136:E144)</f>
        <v>12.670753999999999</v>
      </c>
      <c r="Q135" s="69">
        <f>+SUM(G133:G135)+SUM(F136:F144)</f>
        <v>15.592862</v>
      </c>
      <c r="R135" s="37">
        <f>+SUM(H133:H135)+SUM(G136:G144)</f>
        <v>12.102914</v>
      </c>
      <c r="S135" s="80">
        <f t="shared" si="190"/>
        <v>-0.22381702602126541</v>
      </c>
      <c r="T135" s="7">
        <f t="shared" si="191"/>
        <v>-1.1322869983386941E-2</v>
      </c>
    </row>
    <row r="136" spans="1:20">
      <c r="A136" s="42" t="s">
        <v>1</v>
      </c>
      <c r="B136" s="172">
        <f>+'[1]EXP TOTAL VINO PAIS'!AG174/1000000</f>
        <v>1.349688</v>
      </c>
      <c r="C136" s="172">
        <f>+'[1]EXP TOTAL VINO PAIS'!AG186/1000000</f>
        <v>0.97960499999999995</v>
      </c>
      <c r="D136" s="172">
        <f>+'[1]EXP TOTAL VINO PAIS'!AF198/1000000</f>
        <v>0.37347599999999997</v>
      </c>
      <c r="E136" s="172">
        <f>+'[1]EXP TOTAL VINO PAIS'!AG210/1000000</f>
        <v>1.3053239999999999</v>
      </c>
      <c r="F136" s="172">
        <f>+'[1]EXP TOTAL VINO PAIS'!AG222/1000000</f>
        <v>1.211635</v>
      </c>
      <c r="G136" s="246">
        <f>+'[1]EXP TOTAL VINO PAIS'!AG234/1000000</f>
        <v>1.072273</v>
      </c>
      <c r="H136" s="241">
        <f>+'[1]EXP TOTAL VINO PAIS'!AG246/1000000</f>
        <v>0.66969599999999996</v>
      </c>
      <c r="I136" s="7">
        <f t="shared" si="192"/>
        <v>-0.37544263447834647</v>
      </c>
      <c r="J136" s="2"/>
      <c r="K136" s="42" t="s">
        <v>1</v>
      </c>
      <c r="L136" s="6">
        <f>+SUM('[1]EXP TOTAL VINO PAIS'!AG163:AG174)/1000000</f>
        <v>9.7178769999999997</v>
      </c>
      <c r="M136" s="6">
        <f>+SUM(C133:C136)+SUM(B137:B144)</f>
        <v>12.441934</v>
      </c>
      <c r="N136" s="6">
        <f t="shared" ref="N136" si="195">+SUM(D133:D136)+SUM(C137:C144)</f>
        <v>9.6501579999999993</v>
      </c>
      <c r="O136" s="6">
        <f>+SUM(E133:E136)+SUM(D137:D144)</f>
        <v>7.8990980000000004</v>
      </c>
      <c r="P136" s="6">
        <f>+SUM(F133:F136)+SUM(E137:E144)</f>
        <v>12.577065000000001</v>
      </c>
      <c r="Q136" s="69">
        <f>+SUM(G133:G136)+SUM(F137:F144)</f>
        <v>15.453499999999998</v>
      </c>
      <c r="R136" s="37">
        <f>+SUM(H133:H136)+SUM(G137:G144)</f>
        <v>11.700337000000001</v>
      </c>
      <c r="S136" s="80">
        <f t="shared" si="190"/>
        <v>-0.24286815284563357</v>
      </c>
      <c r="T136" s="7">
        <f t="shared" si="191"/>
        <v>-1.2215753759130643E-2</v>
      </c>
    </row>
    <row r="137" spans="1:20">
      <c r="A137" s="42" t="s">
        <v>2</v>
      </c>
      <c r="B137" s="172">
        <f>+'[1]EXP TOTAL VINO PAIS'!AG175/1000000</f>
        <v>1.696312</v>
      </c>
      <c r="C137" s="172">
        <f>+'[1]EXP TOTAL VINO PAIS'!AG187/1000000</f>
        <v>1.1898139999999999</v>
      </c>
      <c r="D137" s="172">
        <f>+'[1]EXP TOTAL VINO PAIS'!AF199/1000000</f>
        <v>0.17508499999999999</v>
      </c>
      <c r="E137" s="172">
        <f>+'[1]EXP TOTAL VINO PAIS'!AG211/1000000</f>
        <v>1.419219</v>
      </c>
      <c r="F137" s="172">
        <f>+'[1]EXP TOTAL VINO PAIS'!AG223/1000000</f>
        <v>2.8385539999999998</v>
      </c>
      <c r="G137" s="246">
        <f>+'[1]EXP TOTAL VINO PAIS'!AG235/1000000</f>
        <v>2.603291</v>
      </c>
      <c r="H137" s="241">
        <f>+'[1]EXP TOTAL VINO PAIS'!AG247/1000000</f>
        <v>0.58030800000000005</v>
      </c>
      <c r="I137" s="7">
        <f t="shared" si="192"/>
        <v>-0.77708677208963572</v>
      </c>
      <c r="J137" s="2"/>
      <c r="K137" s="42" t="s">
        <v>2</v>
      </c>
      <c r="L137" s="6">
        <f>+SUM('[1]EXP TOTAL VINO PAIS'!AG164:AG175)/1000000</f>
        <v>10.747463</v>
      </c>
      <c r="M137" s="6">
        <f>+SUM(C133:C137)+SUM(B138:B144)</f>
        <v>11.935435999999999</v>
      </c>
      <c r="N137" s="6">
        <f t="shared" ref="N137" si="196">+SUM(D133:D137)+SUM(C138:C144)</f>
        <v>8.6354289999999985</v>
      </c>
      <c r="O137" s="6">
        <f>+SUM(E133:E137)+SUM(D138:D144)</f>
        <v>9.1432320000000011</v>
      </c>
      <c r="P137" s="6">
        <f>+SUM(F133:F137)+SUM(E138:E144)</f>
        <v>13.9964</v>
      </c>
      <c r="Q137" s="69">
        <f>+SUM(G133:G137)+SUM(F138:F144)</f>
        <v>15.218237000000002</v>
      </c>
      <c r="R137" s="37">
        <f>+SUM(H133:H137)+SUM(G138:G144)</f>
        <v>9.6773540000000011</v>
      </c>
      <c r="S137" s="80">
        <f t="shared" si="190"/>
        <v>-0.36409493425552519</v>
      </c>
      <c r="T137" s="7">
        <f t="shared" si="191"/>
        <v>-4.1077149026975013E-2</v>
      </c>
    </row>
    <row r="138" spans="1:20">
      <c r="A138" s="42" t="s">
        <v>3</v>
      </c>
      <c r="B138" s="172">
        <f>+'[1]EXP TOTAL VINO PAIS'!AG176/1000000</f>
        <v>1.663516</v>
      </c>
      <c r="C138" s="172">
        <f>+'[1]EXP TOTAL VINO PAIS'!AG188/1000000</f>
        <v>1.313604</v>
      </c>
      <c r="D138" s="172">
        <f>+'[1]EXP TOTAL VINO PAIS'!AF200/1000000</f>
        <v>0.33412599999999998</v>
      </c>
      <c r="E138" s="172">
        <f>+'[1]EXP TOTAL VINO PAIS'!AG212/1000000</f>
        <v>1.121057</v>
      </c>
      <c r="F138" s="172">
        <f>+'[1]EXP TOTAL VINO PAIS'!AG224/1000000</f>
        <v>3.098033</v>
      </c>
      <c r="G138" s="246">
        <f>+'[1]EXP TOTAL VINO PAIS'!AG236/1000000</f>
        <v>0.96025199999999999</v>
      </c>
      <c r="H138" s="241"/>
      <c r="I138" s="7"/>
      <c r="J138" s="2"/>
      <c r="K138" s="42" t="s">
        <v>3</v>
      </c>
      <c r="L138" s="6">
        <f>+SUM('[1]EXP TOTAL VINO PAIS'!AG165:AG176)/1000000</f>
        <v>11.380547999999999</v>
      </c>
      <c r="M138" s="6">
        <f>+SUM(C133:C138)+SUM(B139:B144)</f>
        <v>11.585523999999999</v>
      </c>
      <c r="N138" s="6">
        <f t="shared" ref="N138" si="197">+SUM(D133:D138)+SUM(C139:C144)</f>
        <v>7.6559509999999991</v>
      </c>
      <c r="O138" s="6">
        <f>+SUM(E133:E138)+SUM(D139:D144)</f>
        <v>9.9301630000000003</v>
      </c>
      <c r="P138" s="6">
        <f>+SUM(F133:F138)+SUM(E139:E144)</f>
        <v>15.973375999999998</v>
      </c>
      <c r="Q138" s="69">
        <f>+SUM(G133:G138)+SUM(F139:F144)</f>
        <v>13.080456000000002</v>
      </c>
      <c r="R138" s="37"/>
      <c r="S138" s="80"/>
      <c r="T138" s="7"/>
    </row>
    <row r="139" spans="1:20">
      <c r="A139" s="42" t="s">
        <v>4</v>
      </c>
      <c r="B139" s="172">
        <f>+'[1]EXP TOTAL VINO PAIS'!AG177/1000000</f>
        <v>1.5876349999999999</v>
      </c>
      <c r="C139" s="172">
        <f>+'[1]EXP TOTAL VINO PAIS'!AG189/1000000</f>
        <v>1.6127309999999999</v>
      </c>
      <c r="D139" s="172">
        <f>+'[1]EXP TOTAL VINO PAIS'!AF201/1000000</f>
        <v>0.61346100000000003</v>
      </c>
      <c r="E139" s="172">
        <f>+'[1]EXP TOTAL VINO PAIS'!AG213/1000000</f>
        <v>1.152074</v>
      </c>
      <c r="F139" s="172">
        <f>+'[1]EXP TOTAL VINO PAIS'!AG225/1000000</f>
        <v>1.197282</v>
      </c>
      <c r="G139" s="246">
        <f>+'[1]EXP TOTAL VINO PAIS'!AG237/1000000</f>
        <v>1.6937340000000001</v>
      </c>
      <c r="H139" s="241"/>
      <c r="I139" s="7"/>
      <c r="J139" s="2"/>
      <c r="K139" s="42" t="s">
        <v>4</v>
      </c>
      <c r="L139" s="6">
        <f>+SUM('[1]EXP TOTAL VINO PAIS'!AG166:AG177)/1000000</f>
        <v>12.270777000000001</v>
      </c>
      <c r="M139" s="6">
        <f>+SUM(C133:C139)+SUM(B140:B144)</f>
        <v>11.610619999999999</v>
      </c>
      <c r="N139" s="6">
        <f t="shared" ref="N139" si="198">+SUM(D133:D139)+SUM(C140:C144)</f>
        <v>6.6566809999999998</v>
      </c>
      <c r="O139" s="6">
        <f>+SUM(E133:E139)+SUM(D140:D144)</f>
        <v>10.468776000000002</v>
      </c>
      <c r="P139" s="6">
        <f>+SUM(F133:F139)+SUM(E140:E144)</f>
        <v>16.018583999999997</v>
      </c>
      <c r="Q139" s="69">
        <f>+SUM(G133:G139)+SUM(F140:F144)</f>
        <v>13.576908</v>
      </c>
      <c r="R139" s="37"/>
      <c r="S139" s="80"/>
      <c r="T139" s="7"/>
    </row>
    <row r="140" spans="1:20">
      <c r="A140" s="42" t="s">
        <v>5</v>
      </c>
      <c r="B140" s="172">
        <f>+'[1]EXP TOTAL VINO PAIS'!AG178/1000000</f>
        <v>0.97362899999999997</v>
      </c>
      <c r="C140" s="172">
        <f>+'[1]EXP TOTAL VINO PAIS'!AG190/1000000</f>
        <v>0.87273500000000004</v>
      </c>
      <c r="D140" s="172">
        <f>+'[1]EXP TOTAL VINO PAIS'!AF202/1000000</f>
        <v>0.58565299999999998</v>
      </c>
      <c r="E140" s="172">
        <f>+'[1]EXP TOTAL VINO PAIS'!AG214/1000000</f>
        <v>0.42234699999999997</v>
      </c>
      <c r="F140" s="172">
        <f>+'[1]EXP TOTAL VINO PAIS'!AG226/1000000</f>
        <v>1.1278809999999999</v>
      </c>
      <c r="G140" s="246">
        <f>+'[1]EXP TOTAL VINO PAIS'!AG238/1000000</f>
        <v>0.73524599999999996</v>
      </c>
      <c r="H140" s="241"/>
      <c r="I140" s="7"/>
      <c r="J140" s="2"/>
      <c r="K140" s="42" t="s">
        <v>5</v>
      </c>
      <c r="L140" s="6">
        <f>+SUM('[1]EXP TOTAL VINO PAIS'!AG167:AG178)/1000000</f>
        <v>12.330978</v>
      </c>
      <c r="M140" s="6">
        <f>+SUM(C133:C140)+SUM(B141:B144)</f>
        <v>11.509726000000001</v>
      </c>
      <c r="N140" s="6">
        <f t="shared" ref="N140" si="199">+SUM(D133:D140)+SUM(C141:C144)</f>
        <v>6.3695989999999991</v>
      </c>
      <c r="O140" s="6">
        <f>+SUM(E133:E140)+SUM(D141:D144)</f>
        <v>10.305470000000001</v>
      </c>
      <c r="P140" s="6">
        <f>+SUM(F133:F140)+SUM(E141:E144)</f>
        <v>16.724117999999997</v>
      </c>
      <c r="Q140" s="69">
        <f>+SUM(G133:G140)+SUM(F141:F144)</f>
        <v>13.184272999999999</v>
      </c>
      <c r="R140" s="37"/>
      <c r="S140" s="80"/>
      <c r="T140" s="7"/>
    </row>
    <row r="141" spans="1:20">
      <c r="A141" s="42" t="s">
        <v>6</v>
      </c>
      <c r="B141" s="172">
        <f>+'[1]EXP TOTAL VINO PAIS'!AG179/1000000</f>
        <v>1.271541</v>
      </c>
      <c r="C141" s="172">
        <f>+'[1]EXP TOTAL VINO PAIS'!AG191/1000000</f>
        <v>0.908385</v>
      </c>
      <c r="D141" s="172">
        <f>+'[1]EXP TOTAL VINO PAIS'!AF203/1000000</f>
        <v>1.9246540000000001</v>
      </c>
      <c r="E141" s="172">
        <f>+'[1]EXP TOTAL VINO PAIS'!AG215/1000000</f>
        <v>1.6913689999999999</v>
      </c>
      <c r="F141" s="172">
        <f>+'[1]EXP TOTAL VINO PAIS'!AG227/1000000</f>
        <v>1.1667940000000001</v>
      </c>
      <c r="G141" s="246">
        <f>+'[1]EXP TOTAL VINO PAIS'!AG239/1000000</f>
        <v>0.433923</v>
      </c>
      <c r="H141" s="241"/>
      <c r="I141" s="7"/>
      <c r="J141" s="2"/>
      <c r="K141" s="42" t="s">
        <v>6</v>
      </c>
      <c r="L141" s="6">
        <f>+SUM('[1]EXP TOTAL VINO PAIS'!AG168:AG179)/1000000</f>
        <v>13.045858000000001</v>
      </c>
      <c r="M141" s="6">
        <f>+SUM(C133:C141)+SUM(B142:B144)</f>
        <v>11.146570000000001</v>
      </c>
      <c r="N141" s="6">
        <f t="shared" ref="N141" si="200">+SUM(D133:D141)+SUM(C142:C144)</f>
        <v>7.3858680000000003</v>
      </c>
      <c r="O141" s="6">
        <f>+SUM(E133:E141)+SUM(D142:D144)</f>
        <v>10.072185000000001</v>
      </c>
      <c r="P141" s="6">
        <f>+SUM(F133:F141)+SUM(E142:E144)</f>
        <v>16.199542999999998</v>
      </c>
      <c r="Q141" s="69">
        <f>+SUM(G133:G141)+SUM(F142:F144)</f>
        <v>12.451402</v>
      </c>
      <c r="R141" s="37"/>
      <c r="S141" s="80"/>
      <c r="T141" s="7"/>
    </row>
    <row r="142" spans="1:20">
      <c r="A142" s="42" t="s">
        <v>7</v>
      </c>
      <c r="B142" s="172">
        <f>+'[1]EXP TOTAL VINO PAIS'!AG180/1000000</f>
        <v>1.522384</v>
      </c>
      <c r="C142" s="172">
        <f>+'[1]EXP TOTAL VINO PAIS'!AG192/1000000</f>
        <v>0.832457</v>
      </c>
      <c r="D142" s="172">
        <f>+'[1]EXP TOTAL VINO PAIS'!AF204/1000000</f>
        <v>0.60542700000000005</v>
      </c>
      <c r="E142" s="172">
        <f>+'[1]EXP TOTAL VINO PAIS'!AG216/1000000</f>
        <v>1.073761</v>
      </c>
      <c r="F142" s="172">
        <f>+'[1]EXP TOTAL VINO PAIS'!AG228/1000000</f>
        <v>1.020132</v>
      </c>
      <c r="G142" s="246">
        <f>+'[1]EXP TOTAL VINO PAIS'!AG240/1000000</f>
        <v>0.53995800000000005</v>
      </c>
      <c r="H142" s="241"/>
      <c r="I142" s="7"/>
      <c r="J142" s="2"/>
      <c r="K142" s="42" t="s">
        <v>7</v>
      </c>
      <c r="L142" s="6">
        <f>+SUM('[1]EXP TOTAL VINO PAIS'!AG169:AG180)/1000000</f>
        <v>14.150966</v>
      </c>
      <c r="M142" s="6">
        <f>+SUM(C133:C142)+SUM(B143:B144)</f>
        <v>10.456643000000001</v>
      </c>
      <c r="N142" s="6">
        <f t="shared" ref="N142" si="201">+SUM(D133:D142)+SUM(C143:C144)</f>
        <v>7.1588379999999994</v>
      </c>
      <c r="O142" s="6">
        <f>+SUM(E133:E142)+SUM(D143:D144)</f>
        <v>10.540519000000002</v>
      </c>
      <c r="P142" s="6">
        <f>+SUM(F133:F142)+SUM(E143:E144)</f>
        <v>16.145913999999998</v>
      </c>
      <c r="Q142" s="69">
        <f>+SUM(G133:G142)+SUM(F143:F144)</f>
        <v>11.971228</v>
      </c>
      <c r="R142" s="37"/>
      <c r="S142" s="80"/>
      <c r="T142" s="7"/>
    </row>
    <row r="143" spans="1:20">
      <c r="A143" s="42" t="s">
        <v>8</v>
      </c>
      <c r="B143" s="172">
        <f>+'[1]EXP TOTAL VINO PAIS'!AG181/1000000</f>
        <v>0.59547499999999998</v>
      </c>
      <c r="C143" s="172">
        <f>+'[1]EXP TOTAL VINO PAIS'!AG193/1000000</f>
        <v>0.73042700000000005</v>
      </c>
      <c r="D143" s="172">
        <f>+'[1]EXP TOTAL VINO PAIS'!AF205/1000000</f>
        <v>0.24252399999999999</v>
      </c>
      <c r="E143" s="172">
        <f>+'[1]EXP TOTAL VINO PAIS'!AG217/1000000</f>
        <v>1.0930150000000001</v>
      </c>
      <c r="F143" s="172">
        <f>+'[1]EXP TOTAL VINO PAIS'!AG229/1000000</f>
        <v>0.60978399999999999</v>
      </c>
      <c r="G143" s="246">
        <f>+'[1]EXP TOTAL VINO PAIS'!AG241/1000000</f>
        <v>0.71792400000000001</v>
      </c>
      <c r="H143" s="241"/>
      <c r="I143" s="7"/>
      <c r="J143" s="2"/>
      <c r="K143" s="42" t="s">
        <v>8</v>
      </c>
      <c r="L143" s="6">
        <f>+SUM('[1]EXP TOTAL VINO PAIS'!AG170:AG181)/1000000</f>
        <v>13.953391</v>
      </c>
      <c r="M143" s="6">
        <f>+SUM(C133:C143)+SUM(B144)</f>
        <v>10.591595000000002</v>
      </c>
      <c r="N143" s="6">
        <f t="shared" ref="N143" si="202">+SUM(D133:D143)+SUM(C144)</f>
        <v>6.6709350000000001</v>
      </c>
      <c r="O143" s="6">
        <f>+SUM(E133:E143)+SUM(D144)</f>
        <v>11.39101</v>
      </c>
      <c r="P143" s="6">
        <f>+SUM(F133:F143)+SUM(E144)</f>
        <v>15.662682999999998</v>
      </c>
      <c r="Q143" s="69">
        <f>+SUM(G133:G143)+SUM(F144)</f>
        <v>12.079368000000001</v>
      </c>
      <c r="R143" s="37"/>
      <c r="S143" s="80"/>
      <c r="T143" s="7"/>
    </row>
    <row r="144" spans="1:20">
      <c r="A144" s="42" t="s">
        <v>9</v>
      </c>
      <c r="B144" s="172">
        <f>+'[1]EXP TOTAL VINO PAIS'!AG182/1000000</f>
        <v>0.64061800000000002</v>
      </c>
      <c r="C144" s="172">
        <f>+'[1]EXP TOTAL VINO PAIS'!AG194/1000000</f>
        <v>1.2377929999999999</v>
      </c>
      <c r="D144" s="172">
        <f>+'[1]EXP TOTAL VINO PAIS'!AF206/1000000</f>
        <v>0.192298</v>
      </c>
      <c r="E144" s="172">
        <f>+'[1]EXP TOTAL VINO PAIS'!AG218/1000000</f>
        <v>0.80507099999999998</v>
      </c>
      <c r="F144" s="172">
        <f>+'[1]EXP TOTAL VINO PAIS'!AG230/1000000</f>
        <v>0.65927100000000005</v>
      </c>
      <c r="G144" s="246">
        <f>+'[1]EXP TOTAL VINO PAIS'!AG242/1000000</f>
        <v>0.92078300000000002</v>
      </c>
      <c r="H144" s="241"/>
      <c r="I144" s="7"/>
      <c r="J144" s="2"/>
      <c r="K144" s="42" t="s">
        <v>9</v>
      </c>
      <c r="L144" s="6">
        <f>+SUM('[1]EXP TOTAL VINO PAIS'!AG171:AG182)/1000000</f>
        <v>13.987462000000001</v>
      </c>
      <c r="M144" s="6">
        <f>+SUM(C133:C144)</f>
        <v>11.188770000000002</v>
      </c>
      <c r="N144" s="6">
        <f t="shared" ref="N144" si="203">+SUM(D133:D144)</f>
        <v>5.6254400000000002</v>
      </c>
      <c r="O144" s="6">
        <f>+SUM(E133:E144)</f>
        <v>12.003783</v>
      </c>
      <c r="P144" s="6">
        <f>+SUM(F133:F144)</f>
        <v>15.516882999999998</v>
      </c>
      <c r="Q144" s="69">
        <f>+SUM(G133:G144)</f>
        <v>12.34088</v>
      </c>
      <c r="R144" s="37"/>
      <c r="S144" s="80"/>
      <c r="T144" s="7"/>
    </row>
    <row r="145" spans="1:20" ht="28">
      <c r="A145" s="53" t="s">
        <v>13</v>
      </c>
      <c r="B145" s="173">
        <f>SUM(B133:B144)</f>
        <v>13.987462000000003</v>
      </c>
      <c r="C145" s="173">
        <f t="shared" ref="C145:F145" si="204">SUM(C133:C144)</f>
        <v>11.188770000000002</v>
      </c>
      <c r="D145" s="173">
        <f t="shared" si="204"/>
        <v>5.6254400000000002</v>
      </c>
      <c r="E145" s="173">
        <f t="shared" si="204"/>
        <v>12.003783</v>
      </c>
      <c r="F145" s="173">
        <f t="shared" si="204"/>
        <v>15.516882999999998</v>
      </c>
      <c r="G145" s="173">
        <f t="shared" ref="G145" si="205">SUM(G133:G144)</f>
        <v>12.34088</v>
      </c>
      <c r="H145" s="249"/>
      <c r="I145" s="56"/>
      <c r="J145" s="3"/>
      <c r="K145" s="43" t="s">
        <v>14</v>
      </c>
      <c r="L145" s="46">
        <f t="shared" ref="L145" si="206">+AVERAGE(L133:L144)</f>
        <v>11.306833583333331</v>
      </c>
      <c r="M145" s="46">
        <f>+AVERAGE(M133:M144)</f>
        <v>11.970537916666666</v>
      </c>
      <c r="N145" s="46">
        <f t="shared" ref="N145:Q145" si="207">+AVERAGE(N133:N144)</f>
        <v>8.0735496666666666</v>
      </c>
      <c r="O145" s="46">
        <f t="shared" si="207"/>
        <v>9.3137043333333338</v>
      </c>
      <c r="P145" s="46">
        <f t="shared" si="207"/>
        <v>14.661192249999999</v>
      </c>
      <c r="Q145" s="70">
        <f t="shared" si="207"/>
        <v>13.736887833333332</v>
      </c>
      <c r="R145" s="47">
        <f t="shared" ref="R145" si="208">+AVERAGE(R133:R144)</f>
        <v>11.803652400000001</v>
      </c>
      <c r="S145" s="81">
        <f t="shared" ref="S145" si="209">+R145/Q145-1</f>
        <v>-0.14073314543940785</v>
      </c>
      <c r="T145" s="77">
        <f t="shared" ref="T145" si="210">+POWER(R145/M145,0.2)-1</f>
        <v>-2.803951223656731E-3</v>
      </c>
    </row>
    <row r="146" spans="1:20" ht="28">
      <c r="A146" s="57" t="s">
        <v>15</v>
      </c>
      <c r="B146" s="58">
        <f t="shared" ref="B146:G146" si="211">+B145/B$181</f>
        <v>5.395189911393674E-2</v>
      </c>
      <c r="C146" s="58">
        <f t="shared" si="211"/>
        <v>4.9852184055088518E-2</v>
      </c>
      <c r="D146" s="58">
        <f t="shared" si="211"/>
        <v>2.0506479166928292E-2</v>
      </c>
      <c r="E146" s="58">
        <f t="shared" si="211"/>
        <v>3.9374651785608936E-2</v>
      </c>
      <c r="F146" s="58">
        <f t="shared" si="211"/>
        <v>3.9699135440103214E-2</v>
      </c>
      <c r="G146" s="58">
        <f t="shared" si="211"/>
        <v>4.2714467425227512E-2</v>
      </c>
      <c r="H146" s="59"/>
      <c r="I146" s="60"/>
      <c r="J146" s="3"/>
      <c r="K146" s="44" t="s">
        <v>15</v>
      </c>
      <c r="L146" s="48">
        <f t="shared" ref="L146:Q146" si="212">+L145/L$181</f>
        <v>4.3667784251065031E-2</v>
      </c>
      <c r="M146" s="48">
        <f t="shared" si="212"/>
        <v>4.9762096734696004E-2</v>
      </c>
      <c r="N146" s="48">
        <f t="shared" si="212"/>
        <v>3.426053313316476E-2</v>
      </c>
      <c r="O146" s="48">
        <f t="shared" si="212"/>
        <v>3.143608915951121E-2</v>
      </c>
      <c r="P146" s="48">
        <f t="shared" si="212"/>
        <v>3.9358921755470559E-2</v>
      </c>
      <c r="Q146" s="71">
        <f t="shared" si="212"/>
        <v>4.2358595424942067E-2</v>
      </c>
      <c r="R146" s="74">
        <f t="shared" ref="R146" si="213">+R145/R$181</f>
        <v>4.2087270618244355E-2</v>
      </c>
      <c r="S146" s="74"/>
      <c r="T146" s="78"/>
    </row>
    <row r="147" spans="1:20" ht="29" thickBot="1">
      <c r="A147" s="61" t="s">
        <v>12</v>
      </c>
      <c r="B147" s="62"/>
      <c r="C147" s="63">
        <f>+C145/B145-1</f>
        <v>-0.20008576252074894</v>
      </c>
      <c r="D147" s="63">
        <f t="shared" ref="D147:G147" si="214">+D145/C145-1</f>
        <v>-0.49722444915750352</v>
      </c>
      <c r="E147" s="63">
        <f t="shared" si="214"/>
        <v>1.1338389530418955</v>
      </c>
      <c r="F147" s="63">
        <f t="shared" si="214"/>
        <v>0.29266607035465375</v>
      </c>
      <c r="G147" s="63">
        <f t="shared" si="214"/>
        <v>-0.20468047609819562</v>
      </c>
      <c r="H147" s="64"/>
      <c r="I147" s="65"/>
      <c r="J147" s="2"/>
      <c r="K147" s="45" t="s">
        <v>12</v>
      </c>
      <c r="L147" s="49"/>
      <c r="M147" s="50">
        <f>+M145/L145-1</f>
        <v>5.8699398769931355E-2</v>
      </c>
      <c r="N147" s="50">
        <f t="shared" ref="N147:R147" si="215">+N145/M145-1</f>
        <v>-0.32554829842476796</v>
      </c>
      <c r="O147" s="50">
        <f t="shared" si="215"/>
        <v>0.15360711432629248</v>
      </c>
      <c r="P147" s="50">
        <f t="shared" si="215"/>
        <v>0.57415263844357223</v>
      </c>
      <c r="Q147" s="72">
        <f t="shared" si="215"/>
        <v>-6.3044287320266679E-2</v>
      </c>
      <c r="R147" s="75">
        <f t="shared" si="215"/>
        <v>-0.14073314543940785</v>
      </c>
      <c r="S147" s="51"/>
      <c r="T147" s="52"/>
    </row>
    <row r="148" spans="1:20" ht="15" thickBo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</row>
    <row r="149" spans="1:20" ht="15" thickBot="1">
      <c r="A149" s="275" t="s">
        <v>116</v>
      </c>
      <c r="B149" s="276"/>
      <c r="C149" s="276"/>
      <c r="D149" s="276"/>
      <c r="E149" s="276"/>
      <c r="F149" s="276"/>
      <c r="G149" s="276"/>
      <c r="H149" s="276"/>
      <c r="I149" s="277"/>
      <c r="J149" s="2"/>
      <c r="K149" s="275" t="s">
        <v>117</v>
      </c>
      <c r="L149" s="276"/>
      <c r="M149" s="276"/>
      <c r="N149" s="276"/>
      <c r="O149" s="276"/>
      <c r="P149" s="276"/>
      <c r="Q149" s="276"/>
      <c r="R149" s="276"/>
      <c r="S149" s="276"/>
      <c r="T149" s="277"/>
    </row>
    <row r="150" spans="1:20" ht="42">
      <c r="A150" s="38"/>
      <c r="B150" s="39">
        <v>2016</v>
      </c>
      <c r="C150" s="39">
        <f>+B150+1</f>
        <v>2017</v>
      </c>
      <c r="D150" s="39">
        <f t="shared" ref="D150:H150" si="216">+C150+1</f>
        <v>2018</v>
      </c>
      <c r="E150" s="39">
        <f t="shared" si="216"/>
        <v>2019</v>
      </c>
      <c r="F150" s="39">
        <f t="shared" si="216"/>
        <v>2020</v>
      </c>
      <c r="G150" s="210">
        <f t="shared" si="216"/>
        <v>2021</v>
      </c>
      <c r="H150" s="40">
        <f t="shared" si="216"/>
        <v>2022</v>
      </c>
      <c r="I150" s="41" t="s">
        <v>16</v>
      </c>
      <c r="J150" s="2"/>
      <c r="K150" s="67"/>
      <c r="L150" s="66">
        <v>2016</v>
      </c>
      <c r="M150" s="66">
        <f>+L150+1</f>
        <v>2017</v>
      </c>
      <c r="N150" s="66">
        <f t="shared" ref="N150:R150" si="217">+M150+1</f>
        <v>2018</v>
      </c>
      <c r="O150" s="66">
        <f t="shared" si="217"/>
        <v>2019</v>
      </c>
      <c r="P150" s="66">
        <f t="shared" si="217"/>
        <v>2020</v>
      </c>
      <c r="Q150" s="68">
        <f t="shared" si="217"/>
        <v>2021</v>
      </c>
      <c r="R150" s="73">
        <f t="shared" si="217"/>
        <v>2022</v>
      </c>
      <c r="S150" s="79" t="s">
        <v>16</v>
      </c>
      <c r="T150" s="76" t="s">
        <v>21</v>
      </c>
    </row>
    <row r="151" spans="1:20">
      <c r="A151" s="42" t="s">
        <v>10</v>
      </c>
      <c r="B151" s="172">
        <f>+'[1]EXP TOTAL VINO PAIS'!AH171/1000000</f>
        <v>0.181892</v>
      </c>
      <c r="C151" s="172">
        <f>+'[1]EXP TOTAL VINO PAIS'!AH183/1000000</f>
        <v>0.17599999999999999</v>
      </c>
      <c r="D151" s="172">
        <f>+'[1]EXP TOTAL VINO PAIS'!AH195/1000000</f>
        <v>0.18096200000000001</v>
      </c>
      <c r="E151" s="172">
        <f>+'[1]EXP TOTAL VINO PAIS'!AH207/1000000</f>
        <v>0.133074</v>
      </c>
      <c r="F151" s="172">
        <f>+'[1]EXP TOTAL VINO PAIS'!AH219/1000000</f>
        <v>0.18392700000000001</v>
      </c>
      <c r="G151" s="246">
        <f>+'[1]EXP TOTAL VINO PAIS'!AH231/1000000</f>
        <v>0.33075900000000003</v>
      </c>
      <c r="H151" s="241">
        <f>+'[1]EXP TOTAL VINO PAIS'!AH243/1000000</f>
        <v>0.11075400000000001</v>
      </c>
      <c r="I151" s="7">
        <f>+H151/G151-1</f>
        <v>-0.66515196865391424</v>
      </c>
      <c r="J151" s="2"/>
      <c r="K151" s="42" t="s">
        <v>10</v>
      </c>
      <c r="L151" s="6">
        <f>+SUM('[1]EXP TOTAL VINO PAIS'!AH160:AH171)/1000000</f>
        <v>3.419038</v>
      </c>
      <c r="M151" s="6">
        <f>+SUM(C151)+SUM(B152:B162)</f>
        <v>3.1882619999999999</v>
      </c>
      <c r="N151" s="6">
        <f t="shared" ref="N151" si="218">+SUM(D151)+SUM(C152:C162)</f>
        <v>3.3423980000000002</v>
      </c>
      <c r="O151" s="6">
        <f>+SUM(E151)+SUM(D152:D162)</f>
        <v>3.1442750000000004</v>
      </c>
      <c r="P151" s="6">
        <f>+SUM(F151)+SUM(E152:E162)</f>
        <v>2.4815610000000001</v>
      </c>
      <c r="Q151" s="69">
        <f>+SUM(G151)+SUM(F152:F162)</f>
        <v>2.6418430000000002</v>
      </c>
      <c r="R151" s="37">
        <f>+SUM(H151)+SUM(G152:G162)</f>
        <v>2.6484890000000001</v>
      </c>
      <c r="S151" s="80">
        <f t="shared" ref="S151:S155" si="219">+R151/Q151-1</f>
        <v>2.515668039319463E-3</v>
      </c>
      <c r="T151" s="7">
        <f t="shared" ref="T151:T155" si="220">+POWER(R151/M151,0.2)-1</f>
        <v>-3.6417655077699007E-2</v>
      </c>
    </row>
    <row r="152" spans="1:20">
      <c r="A152" s="42" t="s">
        <v>11</v>
      </c>
      <c r="B152" s="172">
        <f>+'[1]EXP TOTAL VINO PAIS'!AH172/1000000</f>
        <v>0.24179200000000001</v>
      </c>
      <c r="C152" s="172">
        <f>+'[1]EXP TOTAL VINO PAIS'!AH184/1000000</f>
        <v>0.21940100000000001</v>
      </c>
      <c r="D152" s="172">
        <f>+'[1]EXP TOTAL VINO PAIS'!AH196/1000000</f>
        <v>0.246083</v>
      </c>
      <c r="E152" s="172">
        <f>+'[1]EXP TOTAL VINO PAIS'!AH208/1000000</f>
        <v>0.17127899999999999</v>
      </c>
      <c r="F152" s="172">
        <f>+'[1]EXP TOTAL VINO PAIS'!AH220/1000000</f>
        <v>0.17269499999999999</v>
      </c>
      <c r="G152" s="246">
        <f>+'[1]EXP TOTAL VINO PAIS'!AH232/1000000</f>
        <v>0.21981600000000001</v>
      </c>
      <c r="H152" s="241">
        <f>+'[1]EXP TOTAL VINO PAIS'!AH244/1000000</f>
        <v>0.30117100000000002</v>
      </c>
      <c r="I152" s="7">
        <f t="shared" ref="I152:I155" si="221">+H152/G152-1</f>
        <v>0.37010499690650356</v>
      </c>
      <c r="J152" s="2"/>
      <c r="K152" s="42" t="s">
        <v>11</v>
      </c>
      <c r="L152" s="6">
        <f>+SUM('[1]EXP TOTAL VINO PAIS'!AH161:AH172)/1000000</f>
        <v>3.3105730000000002</v>
      </c>
      <c r="M152" s="6">
        <f>+SUM(C151:C152)+SUM(B153:B162)</f>
        <v>3.1658709999999997</v>
      </c>
      <c r="N152" s="6">
        <f t="shared" ref="N152" si="222">+SUM(D151:D152)+SUM(C153:C162)</f>
        <v>3.3690800000000003</v>
      </c>
      <c r="O152" s="6">
        <f>+SUM(E151:E152)+SUM(D153:D162)</f>
        <v>3.0694710000000001</v>
      </c>
      <c r="P152" s="6">
        <f>+SUM(F151:F152)+SUM(E153:E162)</f>
        <v>2.482977</v>
      </c>
      <c r="Q152" s="69">
        <f>+SUM(G151:G152)+SUM(F153:F162)</f>
        <v>2.6889640000000004</v>
      </c>
      <c r="R152" s="37">
        <f>+SUM(H151:H152)+SUM(G153:G162)</f>
        <v>2.7298440000000004</v>
      </c>
      <c r="S152" s="80">
        <f t="shared" si="219"/>
        <v>1.5202881109602107E-2</v>
      </c>
      <c r="T152" s="7">
        <f t="shared" si="220"/>
        <v>-2.9201888175651503E-2</v>
      </c>
    </row>
    <row r="153" spans="1:20">
      <c r="A153" s="42" t="s">
        <v>0</v>
      </c>
      <c r="B153" s="172">
        <f>+'[1]EXP TOTAL VINO PAIS'!AH173/1000000</f>
        <v>0.33032699999999998</v>
      </c>
      <c r="C153" s="172">
        <f>+'[1]EXP TOTAL VINO PAIS'!AH185/1000000</f>
        <v>0.36799799999999999</v>
      </c>
      <c r="D153" s="172">
        <f>+'[1]EXP TOTAL VINO PAIS'!AH197/1000000</f>
        <v>0.35133900000000001</v>
      </c>
      <c r="E153" s="172">
        <f>+'[1]EXP TOTAL VINO PAIS'!AH209/1000000</f>
        <v>0.15518100000000001</v>
      </c>
      <c r="F153" s="172">
        <f>+'[1]EXP TOTAL VINO PAIS'!AH221/1000000</f>
        <v>0.100121</v>
      </c>
      <c r="G153" s="246">
        <f>+'[1]EXP TOTAL VINO PAIS'!AH233/1000000</f>
        <v>0.19831499999999999</v>
      </c>
      <c r="H153" s="241">
        <f>+'[1]EXP TOTAL VINO PAIS'!AH245/1000000</f>
        <v>0.11013299999999999</v>
      </c>
      <c r="I153" s="7">
        <f t="shared" si="221"/>
        <v>-0.44465622872702515</v>
      </c>
      <c r="J153" s="2"/>
      <c r="K153" s="42" t="s">
        <v>0</v>
      </c>
      <c r="L153" s="6">
        <f>+SUM('[1]EXP TOTAL VINO PAIS'!AH162:AH173)/1000000</f>
        <v>3.218893</v>
      </c>
      <c r="M153" s="6">
        <f>+SUM(C151:C153)+SUM(B154:B162)</f>
        <v>3.2035419999999997</v>
      </c>
      <c r="N153" s="6">
        <f t="shared" ref="N153" si="223">+SUM(D151:D153)+SUM(C154:C162)</f>
        <v>3.3524210000000001</v>
      </c>
      <c r="O153" s="6">
        <f>+SUM(E151:E153)+SUM(D154:D162)</f>
        <v>2.8733130000000005</v>
      </c>
      <c r="P153" s="6">
        <f>+SUM(F151:F153)+SUM(E154:E162)</f>
        <v>2.4279169999999999</v>
      </c>
      <c r="Q153" s="69">
        <f>+SUM(G151:G153)+SUM(F154:F162)</f>
        <v>2.7871579999999998</v>
      </c>
      <c r="R153" s="37">
        <f>+SUM(H151:H153)+SUM(G154:G162)</f>
        <v>2.6416620000000002</v>
      </c>
      <c r="S153" s="80">
        <f t="shared" si="219"/>
        <v>-5.2202279167524623E-2</v>
      </c>
      <c r="T153" s="7">
        <f t="shared" si="220"/>
        <v>-3.7835419768850853E-2</v>
      </c>
    </row>
    <row r="154" spans="1:20">
      <c r="A154" s="42" t="s">
        <v>1</v>
      </c>
      <c r="B154" s="172">
        <f>+'[1]EXP TOTAL VINO PAIS'!AH174/1000000</f>
        <v>0.34127800000000003</v>
      </c>
      <c r="C154" s="172">
        <f>+'[1]EXP TOTAL VINO PAIS'!AH186/1000000</f>
        <v>0.34579399999999999</v>
      </c>
      <c r="D154" s="172">
        <f>+'[1]EXP TOTAL VINO PAIS'!AH198/1000000</f>
        <v>0.185531</v>
      </c>
      <c r="E154" s="172">
        <f>+'[1]EXP TOTAL VINO PAIS'!AH210/1000000</f>
        <v>0.178007</v>
      </c>
      <c r="F154" s="172">
        <f>+'[1]EXP TOTAL VINO PAIS'!AH222/1000000</f>
        <v>0.33640700000000001</v>
      </c>
      <c r="G154" s="246">
        <f>+'[1]EXP TOTAL VINO PAIS'!AH234/1000000</f>
        <v>0.158862</v>
      </c>
      <c r="H154" s="241">
        <f>+'[1]EXP TOTAL VINO PAIS'!AH246/1000000</f>
        <v>0.170181</v>
      </c>
      <c r="I154" s="7">
        <f t="shared" si="221"/>
        <v>7.1250519318653893E-2</v>
      </c>
      <c r="J154" s="2"/>
      <c r="K154" s="42" t="s">
        <v>1</v>
      </c>
      <c r="L154" s="6">
        <f>+SUM('[1]EXP TOTAL VINO PAIS'!AH163:AH174)/1000000</f>
        <v>3.340544</v>
      </c>
      <c r="M154" s="6">
        <f>+SUM(C151:C154)+SUM(B155:B162)</f>
        <v>3.2080579999999999</v>
      </c>
      <c r="N154" s="6">
        <f t="shared" ref="N154" si="224">+SUM(D151:D154)+SUM(C155:C162)</f>
        <v>3.1921580000000005</v>
      </c>
      <c r="O154" s="6">
        <f>+SUM(E151:E154)+SUM(D155:D162)</f>
        <v>2.8657890000000004</v>
      </c>
      <c r="P154" s="6">
        <f>+SUM(F151:F154)+SUM(E155:E162)</f>
        <v>2.5863170000000002</v>
      </c>
      <c r="Q154" s="69">
        <f>+SUM(G151:G154)+SUM(F155:F162)</f>
        <v>2.609613</v>
      </c>
      <c r="R154" s="37">
        <f>+SUM(H151:H154)+SUM(G155:G162)</f>
        <v>2.6529810000000005</v>
      </c>
      <c r="S154" s="80">
        <f t="shared" si="219"/>
        <v>1.6618556084752933E-2</v>
      </c>
      <c r="T154" s="7">
        <f t="shared" si="220"/>
        <v>-3.7283565651158646E-2</v>
      </c>
    </row>
    <row r="155" spans="1:20">
      <c r="A155" s="42" t="s">
        <v>2</v>
      </c>
      <c r="B155" s="172">
        <f>+'[1]EXP TOTAL VINO PAIS'!AH175/1000000</f>
        <v>0.23983499999999999</v>
      </c>
      <c r="C155" s="172">
        <f>+'[1]EXP TOTAL VINO PAIS'!AH187/1000000</f>
        <v>0.17739099999999999</v>
      </c>
      <c r="D155" s="172">
        <f>+'[1]EXP TOTAL VINO PAIS'!AH199/1000000</f>
        <v>0.16184899999999999</v>
      </c>
      <c r="E155" s="172">
        <f>+'[1]EXP TOTAL VINO PAIS'!AH211/1000000</f>
        <v>0.26373200000000002</v>
      </c>
      <c r="F155" s="172">
        <f>+'[1]EXP TOTAL VINO PAIS'!AH223/1000000</f>
        <v>0.28944900000000001</v>
      </c>
      <c r="G155" s="246">
        <f>+'[1]EXP TOTAL VINO PAIS'!AH235/1000000</f>
        <v>0.39329799999999998</v>
      </c>
      <c r="H155" s="241">
        <f>+'[1]EXP TOTAL VINO PAIS'!AH247/1000000</f>
        <v>0.22049099999999999</v>
      </c>
      <c r="I155" s="7">
        <f t="shared" si="221"/>
        <v>-0.43937930017442239</v>
      </c>
      <c r="J155" s="2"/>
      <c r="K155" s="42" t="s">
        <v>2</v>
      </c>
      <c r="L155" s="6">
        <f>+SUM('[1]EXP TOTAL VINO PAIS'!AH164:AH175)/1000000</f>
        <v>3.3947669999999999</v>
      </c>
      <c r="M155" s="6">
        <f>+SUM(C151:C155)+SUM(B156:B162)</f>
        <v>3.1456139999999997</v>
      </c>
      <c r="N155" s="6">
        <f t="shared" ref="N155" si="225">+SUM(D151:D155)+SUM(C156:C162)</f>
        <v>3.1766160000000001</v>
      </c>
      <c r="O155" s="6">
        <f>+SUM(E151:E155)+SUM(D156:D162)</f>
        <v>2.9676720000000003</v>
      </c>
      <c r="P155" s="6">
        <f>+SUM(F151:F155)+SUM(E156:E162)</f>
        <v>2.612034</v>
      </c>
      <c r="Q155" s="69">
        <f>+SUM(G151:G155)+SUM(F156:F162)</f>
        <v>2.7134619999999998</v>
      </c>
      <c r="R155" s="37">
        <f>+SUM(H151:H155)+SUM(G156:G162)</f>
        <v>2.4801739999999999</v>
      </c>
      <c r="S155" s="80">
        <f t="shared" si="219"/>
        <v>-8.5974301464328606E-2</v>
      </c>
      <c r="T155" s="7">
        <f t="shared" si="220"/>
        <v>-4.6423929197173641E-2</v>
      </c>
    </row>
    <row r="156" spans="1:20">
      <c r="A156" s="42" t="s">
        <v>3</v>
      </c>
      <c r="B156" s="172">
        <f>+'[1]EXP TOTAL VINO PAIS'!AH176/1000000</f>
        <v>0.145452</v>
      </c>
      <c r="C156" s="172">
        <f>+'[1]EXP TOTAL VINO PAIS'!AH188/1000000</f>
        <v>0.31359900000000002</v>
      </c>
      <c r="D156" s="172">
        <f>+'[1]EXP TOTAL VINO PAIS'!AH200/1000000</f>
        <v>0.227716</v>
      </c>
      <c r="E156" s="172">
        <f>+'[1]EXP TOTAL VINO PAIS'!AH212/1000000</f>
        <v>0.30197400000000002</v>
      </c>
      <c r="F156" s="172">
        <f>+'[1]EXP TOTAL VINO PAIS'!AH224/1000000</f>
        <v>0.16878000000000001</v>
      </c>
      <c r="G156" s="246">
        <f>+'[1]EXP TOTAL VINO PAIS'!AH236/1000000</f>
        <v>0.285806</v>
      </c>
      <c r="H156" s="241"/>
      <c r="I156" s="7"/>
      <c r="J156" s="2"/>
      <c r="K156" s="42" t="s">
        <v>3</v>
      </c>
      <c r="L156" s="6">
        <f>+SUM('[1]EXP TOTAL VINO PAIS'!AH165:AH176)/1000000</f>
        <v>3.0799240000000001</v>
      </c>
      <c r="M156" s="6">
        <f>+SUM(C151:C156)+SUM(B157:B162)</f>
        <v>3.313761</v>
      </c>
      <c r="N156" s="6">
        <f t="shared" ref="N156" si="226">+SUM(D151:D156)+SUM(C157:C162)</f>
        <v>3.0907330000000002</v>
      </c>
      <c r="O156" s="6">
        <f>+SUM(E151:E156)+SUM(D157:D162)</f>
        <v>3.0419299999999998</v>
      </c>
      <c r="P156" s="6">
        <f>+SUM(F151:F156)+SUM(E157:E162)</f>
        <v>2.4788399999999999</v>
      </c>
      <c r="Q156" s="69">
        <f>+SUM(G151:G156)+SUM(F157:F162)</f>
        <v>2.8304879999999999</v>
      </c>
      <c r="R156" s="37"/>
      <c r="S156" s="80"/>
      <c r="T156" s="7"/>
    </row>
    <row r="157" spans="1:20">
      <c r="A157" s="42" t="s">
        <v>4</v>
      </c>
      <c r="B157" s="172">
        <f>+'[1]EXP TOTAL VINO PAIS'!AH177/1000000</f>
        <v>0.33635300000000001</v>
      </c>
      <c r="C157" s="172">
        <f>+'[1]EXP TOTAL VINO PAIS'!AH189/1000000</f>
        <v>0.18990599999999999</v>
      </c>
      <c r="D157" s="172">
        <f>+'[1]EXP TOTAL VINO PAIS'!AH201/1000000</f>
        <v>0.26214799999999999</v>
      </c>
      <c r="E157" s="172">
        <f>+'[1]EXP TOTAL VINO PAIS'!AH213/1000000</f>
        <v>0.19081400000000001</v>
      </c>
      <c r="F157" s="172">
        <f>+'[1]EXP TOTAL VINO PAIS'!AH225/1000000</f>
        <v>0.31224800000000003</v>
      </c>
      <c r="G157" s="246">
        <f>+'[1]EXP TOTAL VINO PAIS'!AH237/1000000</f>
        <v>0.16699</v>
      </c>
      <c r="H157" s="241"/>
      <c r="I157" s="7"/>
      <c r="J157" s="2"/>
      <c r="K157" s="42" t="s">
        <v>4</v>
      </c>
      <c r="L157" s="6">
        <f>+SUM('[1]EXP TOTAL VINO PAIS'!AH166:AH177)/1000000</f>
        <v>3.121121</v>
      </c>
      <c r="M157" s="6">
        <f>+SUM(C151:C157)+SUM(B158:B162)</f>
        <v>3.1673139999999993</v>
      </c>
      <c r="N157" s="6">
        <f t="shared" ref="N157" si="227">+SUM(D151:D157)+SUM(C158:C162)</f>
        <v>3.1629750000000003</v>
      </c>
      <c r="O157" s="6">
        <f>+SUM(E151:E157)+SUM(D158:D162)</f>
        <v>2.9705959999999996</v>
      </c>
      <c r="P157" s="6">
        <f>+SUM(F151:F157)+SUM(E158:E162)</f>
        <v>2.6002740000000002</v>
      </c>
      <c r="Q157" s="69">
        <f>+SUM(G151:G157)+SUM(F158:F162)</f>
        <v>2.6852299999999998</v>
      </c>
      <c r="R157" s="37"/>
      <c r="S157" s="80"/>
      <c r="T157" s="7"/>
    </row>
    <row r="158" spans="1:20">
      <c r="A158" s="42" t="s">
        <v>5</v>
      </c>
      <c r="B158" s="172">
        <f>+'[1]EXP TOTAL VINO PAIS'!AH178/1000000</f>
        <v>0.26877099999999998</v>
      </c>
      <c r="C158" s="172">
        <f>+'[1]EXP TOTAL VINO PAIS'!AH190/1000000</f>
        <v>0.43793100000000001</v>
      </c>
      <c r="D158" s="172">
        <f>+'[1]EXP TOTAL VINO PAIS'!AH202/1000000</f>
        <v>0.35311999999999999</v>
      </c>
      <c r="E158" s="172">
        <f>+'[1]EXP TOTAL VINO PAIS'!AH214/1000000</f>
        <v>0.29026800000000003</v>
      </c>
      <c r="F158" s="172">
        <f>+'[1]EXP TOTAL VINO PAIS'!AH226/1000000</f>
        <v>0.19559299999999999</v>
      </c>
      <c r="G158" s="246">
        <f>+'[1]EXP TOTAL VINO PAIS'!AH238/1000000</f>
        <v>0.216444</v>
      </c>
      <c r="H158" s="241"/>
      <c r="I158" s="7"/>
      <c r="J158" s="2"/>
      <c r="K158" s="42" t="s">
        <v>5</v>
      </c>
      <c r="L158" s="6">
        <f>+SUM('[1]EXP TOTAL VINO PAIS'!AH167:AH178)/1000000</f>
        <v>3.2321979999999999</v>
      </c>
      <c r="M158" s="6">
        <f>+SUM(C151:C158)+SUM(B159:B162)</f>
        <v>3.3364739999999999</v>
      </c>
      <c r="N158" s="6">
        <f t="shared" ref="N158" si="228">+SUM(D151:D158)+SUM(C159:C162)</f>
        <v>3.0781640000000001</v>
      </c>
      <c r="O158" s="6">
        <f>+SUM(E151:E158)+SUM(D159:D162)</f>
        <v>2.9077440000000001</v>
      </c>
      <c r="P158" s="6">
        <f>+SUM(F151:F158)+SUM(E159:E162)</f>
        <v>2.5055990000000001</v>
      </c>
      <c r="Q158" s="69">
        <f>+SUM(G151:G158)+SUM(F159:F162)</f>
        <v>2.7060810000000002</v>
      </c>
      <c r="R158" s="37"/>
      <c r="S158" s="80"/>
      <c r="T158" s="7"/>
    </row>
    <row r="159" spans="1:20">
      <c r="A159" s="42" t="s">
        <v>6</v>
      </c>
      <c r="B159" s="172">
        <f>+'[1]EXP TOTAL VINO PAIS'!AH179/1000000</f>
        <v>0.34195999999999999</v>
      </c>
      <c r="C159" s="172">
        <f>+'[1]EXP TOTAL VINO PAIS'!AH191/1000000</f>
        <v>0.42932599999999999</v>
      </c>
      <c r="D159" s="172">
        <f>+'[1]EXP TOTAL VINO PAIS'!AH203/1000000</f>
        <v>0.35169899999999998</v>
      </c>
      <c r="E159" s="172">
        <f>+'[1]EXP TOTAL VINO PAIS'!AH215/1000000</f>
        <v>0.164801</v>
      </c>
      <c r="F159" s="172">
        <f>+'[1]EXP TOTAL VINO PAIS'!AH227/1000000</f>
        <v>0.14285999999999999</v>
      </c>
      <c r="G159" s="246">
        <f>+'[1]EXP TOTAL VINO PAIS'!AH239/1000000</f>
        <v>0.254631</v>
      </c>
      <c r="H159" s="241"/>
      <c r="I159" s="7"/>
      <c r="J159" s="2"/>
      <c r="K159" s="42" t="s">
        <v>6</v>
      </c>
      <c r="L159" s="6">
        <f>+SUM('[1]EXP TOTAL VINO PAIS'!AH168:AH179)/1000000</f>
        <v>3.3201489999999998</v>
      </c>
      <c r="M159" s="6">
        <f>+SUM(C151:C159)+SUM(B160:B162)</f>
        <v>3.4238400000000002</v>
      </c>
      <c r="N159" s="6">
        <f t="shared" ref="N159" si="229">+SUM(D151:D159)+SUM(C160:C162)</f>
        <v>3.000537</v>
      </c>
      <c r="O159" s="6">
        <f>+SUM(E151:E159)+SUM(D160:D162)</f>
        <v>2.7208459999999999</v>
      </c>
      <c r="P159" s="6">
        <f>+SUM(F151:F159)+SUM(E160:E162)</f>
        <v>2.4836580000000001</v>
      </c>
      <c r="Q159" s="69">
        <f>+SUM(G151:G159)+SUM(F160:F162)</f>
        <v>2.8178520000000002</v>
      </c>
      <c r="R159" s="37"/>
      <c r="S159" s="80"/>
      <c r="T159" s="7"/>
    </row>
    <row r="160" spans="1:20">
      <c r="A160" s="42" t="s">
        <v>7</v>
      </c>
      <c r="B160" s="172">
        <f>+'[1]EXP TOTAL VINO PAIS'!AH180/1000000</f>
        <v>0.28783900000000001</v>
      </c>
      <c r="C160" s="172">
        <f>+'[1]EXP TOTAL VINO PAIS'!AH192/1000000</f>
        <v>0.19714899999999999</v>
      </c>
      <c r="D160" s="172">
        <f>+'[1]EXP TOTAL VINO PAIS'!AH204/1000000</f>
        <v>0.18801499999999999</v>
      </c>
      <c r="E160" s="172">
        <f>+'[1]EXP TOTAL VINO PAIS'!AH216/1000000</f>
        <v>0.24662400000000001</v>
      </c>
      <c r="F160" s="172">
        <f>+'[1]EXP TOTAL VINO PAIS'!AH228/1000000</f>
        <v>0.20329700000000001</v>
      </c>
      <c r="G160" s="246">
        <f>+'[1]EXP TOTAL VINO PAIS'!AH240/1000000</f>
        <v>0.198409</v>
      </c>
      <c r="H160" s="241"/>
      <c r="I160" s="7"/>
      <c r="J160" s="2"/>
      <c r="K160" s="42" t="s">
        <v>7</v>
      </c>
      <c r="L160" s="6">
        <f>+SUM('[1]EXP TOTAL VINO PAIS'!AH169:AH180)/1000000</f>
        <v>3.280087</v>
      </c>
      <c r="M160" s="6">
        <f>+SUM(C151:C160)+SUM(B161:B162)</f>
        <v>3.3331499999999998</v>
      </c>
      <c r="N160" s="6">
        <f t="shared" ref="N160" si="230">+SUM(D151:D160)+SUM(C161:C162)</f>
        <v>2.991403</v>
      </c>
      <c r="O160" s="6">
        <f>+SUM(E151:E160)+SUM(D161:D162)</f>
        <v>2.779455</v>
      </c>
      <c r="P160" s="6">
        <f>+SUM(F151:F160)+SUM(E161:E162)</f>
        <v>2.4403309999999996</v>
      </c>
      <c r="Q160" s="69">
        <f>+SUM(G151:G160)+SUM(F161:F162)</f>
        <v>2.812964</v>
      </c>
      <c r="R160" s="37"/>
      <c r="S160" s="80"/>
      <c r="T160" s="7"/>
    </row>
    <row r="161" spans="1:22">
      <c r="A161" s="42" t="s">
        <v>8</v>
      </c>
      <c r="B161" s="172">
        <f>+'[1]EXP TOTAL VINO PAIS'!AH181/1000000</f>
        <v>0.145819</v>
      </c>
      <c r="C161" s="172">
        <f>+'[1]EXP TOTAL VINO PAIS'!AH193/1000000</f>
        <v>0.234544</v>
      </c>
      <c r="D161" s="172">
        <f>+'[1]EXP TOTAL VINO PAIS'!AH205/1000000</f>
        <v>0.48335</v>
      </c>
      <c r="E161" s="172">
        <f>+'[1]EXP TOTAL VINO PAIS'!AH217/1000000</f>
        <v>0.18754899999999999</v>
      </c>
      <c r="F161" s="172">
        <f>+'[1]EXP TOTAL VINO PAIS'!AH229/1000000</f>
        <v>0.26072200000000001</v>
      </c>
      <c r="G161" s="246">
        <f>+'[1]EXP TOTAL VINO PAIS'!AH241/1000000</f>
        <v>0.27444800000000003</v>
      </c>
      <c r="H161" s="241"/>
      <c r="I161" s="7"/>
      <c r="J161" s="2"/>
      <c r="K161" s="42" t="s">
        <v>8</v>
      </c>
      <c r="L161" s="6">
        <f>+SUM('[1]EXP TOTAL VINO PAIS'!AH170:AH181)/1000000</f>
        <v>3.101817</v>
      </c>
      <c r="M161" s="6">
        <f>+SUM(C151:C161)+SUM(B162)</f>
        <v>3.421875</v>
      </c>
      <c r="N161" s="6">
        <f t="shared" ref="N161" si="231">+SUM(D151:D161)+SUM(C162)</f>
        <v>3.2402090000000006</v>
      </c>
      <c r="O161" s="6">
        <f>+SUM(E151:E161)+SUM(D162)</f>
        <v>2.483654</v>
      </c>
      <c r="P161" s="6">
        <f>+SUM(F151:F161)+SUM(E162)</f>
        <v>2.5135039999999997</v>
      </c>
      <c r="Q161" s="69">
        <f>+SUM(G151:G161)+SUM(F162)</f>
        <v>2.8266900000000001</v>
      </c>
      <c r="R161" s="37"/>
      <c r="S161" s="80"/>
      <c r="T161" s="7"/>
    </row>
    <row r="162" spans="1:22">
      <c r="A162" s="42" t="s">
        <v>9</v>
      </c>
      <c r="B162" s="172">
        <f>+'[1]EXP TOTAL VINO PAIS'!AH182/1000000</f>
        <v>0.33283600000000002</v>
      </c>
      <c r="C162" s="172">
        <f>+'[1]EXP TOTAL VINO PAIS'!AH194/1000000</f>
        <v>0.24839700000000001</v>
      </c>
      <c r="D162" s="172">
        <f>+'[1]EXP TOTAL VINO PAIS'!AH206/1000000</f>
        <v>0.200351</v>
      </c>
      <c r="E162" s="172">
        <f>+'[1]EXP TOTAL VINO PAIS'!AH218/1000000</f>
        <v>0.14740500000000001</v>
      </c>
      <c r="F162" s="172">
        <f>+'[1]EXP TOTAL VINO PAIS'!AH230/1000000</f>
        <v>0.128912</v>
      </c>
      <c r="G162" s="246">
        <f>+'[1]EXP TOTAL VINO PAIS'!AH242/1000000</f>
        <v>0.17071600000000001</v>
      </c>
      <c r="H162" s="241"/>
      <c r="I162" s="7"/>
      <c r="J162" s="2"/>
      <c r="K162" s="42" t="s">
        <v>9</v>
      </c>
      <c r="L162" s="6">
        <f>+SUM('[1]EXP TOTAL VINO PAIS'!AH171:AH182)/1000000</f>
        <v>3.1941540000000002</v>
      </c>
      <c r="M162" s="6">
        <f>+SUM(C151:C162)</f>
        <v>3.3374360000000003</v>
      </c>
      <c r="N162" s="6">
        <f t="shared" ref="N162" si="232">+SUM(D151:D162)</f>
        <v>3.1921630000000003</v>
      </c>
      <c r="O162" s="6">
        <f>+SUM(E151:E162)</f>
        <v>2.4307080000000001</v>
      </c>
      <c r="P162" s="6">
        <f>+SUM(F151:F162)</f>
        <v>2.4950109999999999</v>
      </c>
      <c r="Q162" s="69">
        <f>+SUM(G151:G162)</f>
        <v>2.8684940000000001</v>
      </c>
      <c r="R162" s="37"/>
      <c r="S162" s="80"/>
      <c r="T162" s="7"/>
    </row>
    <row r="163" spans="1:22" ht="28">
      <c r="A163" s="53" t="s">
        <v>13</v>
      </c>
      <c r="B163" s="173">
        <f>SUM(B151:B162)</f>
        <v>3.1941539999999997</v>
      </c>
      <c r="C163" s="173">
        <f t="shared" ref="C163:F163" si="233">SUM(C151:C162)</f>
        <v>3.3374360000000003</v>
      </c>
      <c r="D163" s="173">
        <f t="shared" si="233"/>
        <v>3.1921630000000003</v>
      </c>
      <c r="E163" s="173">
        <f t="shared" si="233"/>
        <v>2.4307080000000001</v>
      </c>
      <c r="F163" s="173">
        <f t="shared" si="233"/>
        <v>2.4950109999999999</v>
      </c>
      <c r="G163" s="173">
        <f t="shared" ref="G163" si="234">SUM(G151:G162)</f>
        <v>2.8684940000000001</v>
      </c>
      <c r="H163" s="249"/>
      <c r="I163" s="56"/>
      <c r="J163" s="3"/>
      <c r="K163" s="43" t="s">
        <v>14</v>
      </c>
      <c r="L163" s="46">
        <f t="shared" ref="L163" si="235">+AVERAGE(L151:L162)</f>
        <v>3.2511054166666664</v>
      </c>
      <c r="M163" s="46">
        <f>+AVERAGE(M151:M162)</f>
        <v>3.2704330833333324</v>
      </c>
      <c r="N163" s="46">
        <f t="shared" ref="N163:Q163" si="236">+AVERAGE(N151:N162)</f>
        <v>3.1824047500000003</v>
      </c>
      <c r="O163" s="46">
        <f t="shared" si="236"/>
        <v>2.8546210833333334</v>
      </c>
      <c r="P163" s="46">
        <f t="shared" si="236"/>
        <v>2.5090019166666671</v>
      </c>
      <c r="Q163" s="70">
        <f t="shared" si="236"/>
        <v>2.7490699166666666</v>
      </c>
      <c r="R163" s="47">
        <f t="shared" ref="R163" si="237">+AVERAGE(R151:R162)</f>
        <v>2.6306300000000005</v>
      </c>
      <c r="S163" s="81">
        <f t="shared" ref="S163" si="238">+R163/Q163-1</f>
        <v>-4.3083632012632878E-2</v>
      </c>
      <c r="T163" s="77">
        <f t="shared" ref="T163" si="239">+POWER(R163/M163,0.2)-1</f>
        <v>-4.2605561745890475E-2</v>
      </c>
    </row>
    <row r="164" spans="1:22" ht="28">
      <c r="A164" s="57" t="s">
        <v>15</v>
      </c>
      <c r="B164" s="58">
        <f t="shared" ref="B164:G164" si="240">+B163/B$181</f>
        <v>1.2320367652285842E-2</v>
      </c>
      <c r="C164" s="58">
        <f t="shared" si="240"/>
        <v>1.4870130831546131E-2</v>
      </c>
      <c r="D164" s="58">
        <f t="shared" si="240"/>
        <v>1.1636427382913928E-2</v>
      </c>
      <c r="E164" s="58">
        <f t="shared" si="240"/>
        <v>7.9731765471346763E-3</v>
      </c>
      <c r="F164" s="58">
        <f t="shared" si="240"/>
        <v>6.3833554466800691E-3</v>
      </c>
      <c r="G164" s="58">
        <f t="shared" si="240"/>
        <v>9.9284810744825775E-3</v>
      </c>
      <c r="H164" s="59"/>
      <c r="I164" s="60"/>
      <c r="J164" s="3"/>
      <c r="K164" s="44" t="s">
        <v>15</v>
      </c>
      <c r="L164" s="48">
        <f t="shared" ref="L164:Q164" si="241">+L163/L$181</f>
        <v>1.255599712033752E-2</v>
      </c>
      <c r="M164" s="48">
        <f t="shared" si="241"/>
        <v>1.359534622338018E-2</v>
      </c>
      <c r="N164" s="48">
        <f t="shared" si="241"/>
        <v>1.3504702130052245E-2</v>
      </c>
      <c r="O164" s="48">
        <f t="shared" si="241"/>
        <v>9.635062449976901E-3</v>
      </c>
      <c r="P164" s="48">
        <f t="shared" si="241"/>
        <v>6.7355784194432769E-3</v>
      </c>
      <c r="Q164" s="71">
        <f t="shared" si="241"/>
        <v>8.4769375573117769E-3</v>
      </c>
      <c r="R164" s="74">
        <f t="shared" ref="R164" si="242">+R163/R$181</f>
        <v>9.379811684938481E-3</v>
      </c>
      <c r="S164" s="74"/>
      <c r="T164" s="78"/>
    </row>
    <row r="165" spans="1:22" ht="29" thickBot="1">
      <c r="A165" s="61" t="s">
        <v>12</v>
      </c>
      <c r="B165" s="62"/>
      <c r="C165" s="63">
        <f>+C163/B163-1</f>
        <v>4.4857574180831694E-2</v>
      </c>
      <c r="D165" s="63">
        <f t="shared" ref="D165:G165" si="243">+D163/C163-1</f>
        <v>-4.3528325337174989E-2</v>
      </c>
      <c r="E165" s="63">
        <f t="shared" si="243"/>
        <v>-0.23853888413592916</v>
      </c>
      <c r="F165" s="63">
        <f t="shared" si="243"/>
        <v>2.6454432206583389E-2</v>
      </c>
      <c r="G165" s="63">
        <f t="shared" si="243"/>
        <v>0.14969192520594099</v>
      </c>
      <c r="H165" s="64"/>
      <c r="I165" s="65"/>
      <c r="J165" s="2"/>
      <c r="K165" s="45" t="s">
        <v>12</v>
      </c>
      <c r="L165" s="49"/>
      <c r="M165" s="50">
        <f>+M163/L163-1</f>
        <v>5.9449523130143955E-3</v>
      </c>
      <c r="N165" s="50">
        <f t="shared" ref="N165:R165" si="244">+N163/M163-1</f>
        <v>-2.6916414765352892E-2</v>
      </c>
      <c r="O165" s="50">
        <f t="shared" si="244"/>
        <v>-0.10299873599254361</v>
      </c>
      <c r="P165" s="50">
        <f t="shared" si="244"/>
        <v>-0.12107357038892452</v>
      </c>
      <c r="Q165" s="72">
        <f t="shared" si="244"/>
        <v>9.5682669034761636E-2</v>
      </c>
      <c r="R165" s="75">
        <f t="shared" si="244"/>
        <v>-4.3083632012632878E-2</v>
      </c>
      <c r="S165" s="51"/>
      <c r="T165" s="52"/>
    </row>
    <row r="166" spans="1:22" ht="15" thickBo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</row>
    <row r="167" spans="1:22" ht="15" thickBot="1">
      <c r="A167" s="278" t="s">
        <v>63</v>
      </c>
      <c r="B167" s="279"/>
      <c r="C167" s="279"/>
      <c r="D167" s="279"/>
      <c r="E167" s="279"/>
      <c r="F167" s="279"/>
      <c r="G167" s="279"/>
      <c r="H167" s="279"/>
      <c r="I167" s="280"/>
      <c r="J167" s="2"/>
      <c r="K167" s="278" t="s">
        <v>64</v>
      </c>
      <c r="L167" s="279"/>
      <c r="M167" s="279"/>
      <c r="N167" s="279"/>
      <c r="O167" s="279"/>
      <c r="P167" s="279"/>
      <c r="Q167" s="279"/>
      <c r="R167" s="279"/>
      <c r="S167" s="279"/>
      <c r="T167" s="280"/>
    </row>
    <row r="168" spans="1:22" ht="42">
      <c r="A168" s="38"/>
      <c r="B168" s="39">
        <v>2016</v>
      </c>
      <c r="C168" s="39">
        <f>+B168+1</f>
        <v>2017</v>
      </c>
      <c r="D168" s="39">
        <f t="shared" ref="D168:G168" si="245">+C168+1</f>
        <v>2018</v>
      </c>
      <c r="E168" s="39">
        <f t="shared" si="245"/>
        <v>2019</v>
      </c>
      <c r="F168" s="39">
        <f t="shared" si="245"/>
        <v>2020</v>
      </c>
      <c r="G168" s="210">
        <f t="shared" si="245"/>
        <v>2021</v>
      </c>
      <c r="H168" s="40">
        <f t="shared" ref="H168" si="246">+G168+1</f>
        <v>2022</v>
      </c>
      <c r="I168" s="41" t="s">
        <v>16</v>
      </c>
      <c r="J168" s="2"/>
      <c r="K168" s="67"/>
      <c r="L168" s="66">
        <v>2016</v>
      </c>
      <c r="M168" s="66">
        <f>+L168+1</f>
        <v>2017</v>
      </c>
      <c r="N168" s="66">
        <f t="shared" ref="N168:Q168" si="247">+M168+1</f>
        <v>2018</v>
      </c>
      <c r="O168" s="66">
        <f t="shared" si="247"/>
        <v>2019</v>
      </c>
      <c r="P168" s="66">
        <f t="shared" si="247"/>
        <v>2020</v>
      </c>
      <c r="Q168" s="68">
        <f t="shared" si="247"/>
        <v>2021</v>
      </c>
      <c r="R168" s="73">
        <v>2022</v>
      </c>
      <c r="S168" s="79" t="s">
        <v>16</v>
      </c>
      <c r="T168" s="76" t="s">
        <v>21</v>
      </c>
    </row>
    <row r="169" spans="1:22">
      <c r="A169" s="42" t="s">
        <v>10</v>
      </c>
      <c r="B169" s="6">
        <f>+'[1]EXP TOTAL VINO PAIS'!AU171/1000000</f>
        <v>18.90324</v>
      </c>
      <c r="C169" s="6">
        <f>+'[1]EXP TOTAL VINO PAIS'!AU183/1000000</f>
        <v>18.701201000000001</v>
      </c>
      <c r="D169" s="6">
        <f>+'[1]EXP TOTAL VINO PAIS'!AU195/1000000</f>
        <v>14.851965</v>
      </c>
      <c r="E169" s="6">
        <f>+'[1]EXP TOTAL VINO PAIS'!AU207/1000000</f>
        <v>22.008879</v>
      </c>
      <c r="F169" s="6">
        <f>+'[1]EXP TOTAL VINO PAIS'!AU219/1000000</f>
        <v>36.778511999999999</v>
      </c>
      <c r="G169" s="69">
        <f>+'[1]EXP TOTAL VINO PAIS'!AU231/1000000</f>
        <v>19.876109</v>
      </c>
      <c r="H169" s="37">
        <f>+'[1]EXP TOTAL VINO PAIS'!AU243/1000000</f>
        <v>14.68534</v>
      </c>
      <c r="I169" s="7">
        <f>+H169/G169-1</f>
        <v>-0.26115619510840882</v>
      </c>
      <c r="J169" s="2"/>
      <c r="K169" s="42" t="s">
        <v>10</v>
      </c>
      <c r="L169" s="6">
        <f>+SUM('[1]EXP TOTAL VINO PAIS'!AU160:AU171)/1000000</f>
        <v>268.05631799999998</v>
      </c>
      <c r="M169" s="6">
        <f>+SUM(C169)+SUM(B170:B180)</f>
        <v>259.055971</v>
      </c>
      <c r="N169" s="6">
        <f t="shared" ref="N169" si="248">+SUM(D169)+SUM(C170:C180)</f>
        <v>220.58967700000005</v>
      </c>
      <c r="O169" s="6">
        <f>+SUM(E169)+SUM(D170:D180)</f>
        <v>281.481919</v>
      </c>
      <c r="P169" s="6">
        <f>+SUM(F169)+SUM(E170:E180)</f>
        <v>319.63031000000001</v>
      </c>
      <c r="Q169" s="69">
        <f>+SUM(G169)+SUM(F170:F180)</f>
        <v>373.95958499999995</v>
      </c>
      <c r="R169" s="37">
        <f>+SUM(H169)+SUM(G170:G180)</f>
        <v>283.72492499999998</v>
      </c>
      <c r="S169" s="80">
        <f t="shared" ref="S169:S173" si="249">+R169/Q169-1</f>
        <v>-0.24129521910770113</v>
      </c>
      <c r="T169" s="7">
        <f t="shared" ref="T169:T173" si="250">+POWER(R169/M169,0.2)-1</f>
        <v>1.8358696762239557E-2</v>
      </c>
    </row>
    <row r="170" spans="1:22">
      <c r="A170" s="42" t="s">
        <v>11</v>
      </c>
      <c r="B170" s="6">
        <f>+'[1]EXP TOTAL VINO PAIS'!AU172/1000000</f>
        <v>20.36721</v>
      </c>
      <c r="C170" s="6">
        <f>+'[1]EXP TOTAL VINO PAIS'!AU184/1000000</f>
        <v>15.630043000000001</v>
      </c>
      <c r="D170" s="6">
        <f>+'[1]EXP TOTAL VINO PAIS'!AU196/1000000</f>
        <v>14.751696000000001</v>
      </c>
      <c r="E170" s="6">
        <f>+'[1]EXP TOTAL VINO PAIS'!AU208/1000000</f>
        <v>21.361803999999999</v>
      </c>
      <c r="F170" s="6">
        <f>+'[1]EXP TOTAL VINO PAIS'!AU220/1000000</f>
        <v>41.341633999999999</v>
      </c>
      <c r="G170" s="69">
        <f>+'[1]EXP TOTAL VINO PAIS'!AU232/1000000</f>
        <v>21.953305</v>
      </c>
      <c r="H170" s="37">
        <f>+'[1]EXP TOTAL VINO PAIS'!AU244/1000000</f>
        <v>21.949427</v>
      </c>
      <c r="I170" s="7">
        <f t="shared" ref="I170:I173" si="251">+H170/G170-1</f>
        <v>-1.7664766193514758E-4</v>
      </c>
      <c r="J170" s="2"/>
      <c r="K170" s="42" t="s">
        <v>11</v>
      </c>
      <c r="L170" s="6">
        <f>+SUM('[1]EXP TOTAL VINO PAIS'!AU161:AU172)/1000000</f>
        <v>267.86950000000002</v>
      </c>
      <c r="M170" s="6">
        <f>+SUM(C169:C170)+SUM(B171:B180)</f>
        <v>254.318804</v>
      </c>
      <c r="N170" s="6">
        <f t="shared" ref="N170" si="252">+SUM(D169:D170)+SUM(C171:C180)</f>
        <v>219.71133000000003</v>
      </c>
      <c r="O170" s="6">
        <f>+SUM(E169:E170)+SUM(D171:D180)</f>
        <v>288.09202700000003</v>
      </c>
      <c r="P170" s="6">
        <f>+SUM(F169:F170)+SUM(E171:E180)</f>
        <v>339.61014</v>
      </c>
      <c r="Q170" s="69">
        <f>+SUM(G169:G170)+SUM(F171:F180)</f>
        <v>354.57125600000001</v>
      </c>
      <c r="R170" s="37">
        <f>+SUM(H169:H170)+SUM(G171:G180)</f>
        <v>283.721047</v>
      </c>
      <c r="S170" s="80">
        <f t="shared" si="249"/>
        <v>-0.1998193812980712</v>
      </c>
      <c r="T170" s="7">
        <f t="shared" si="250"/>
        <v>2.2121718008968561E-2</v>
      </c>
    </row>
    <row r="171" spans="1:22">
      <c r="A171" s="42" t="s">
        <v>0</v>
      </c>
      <c r="B171" s="6">
        <f>+'[1]EXP TOTAL VINO PAIS'!AU173/1000000</f>
        <v>21.185338000000002</v>
      </c>
      <c r="C171" s="6">
        <f>+'[1]EXP TOTAL VINO PAIS'!AU185/1000000</f>
        <v>16.877378</v>
      </c>
      <c r="D171" s="6">
        <f>+'[1]EXP TOTAL VINO PAIS'!AU197/1000000</f>
        <v>18.584658999999998</v>
      </c>
      <c r="E171" s="6">
        <f>+'[1]EXP TOTAL VINO PAIS'!AU209/1000000</f>
        <v>21.267617999999999</v>
      </c>
      <c r="F171" s="6">
        <f>+'[1]EXP TOTAL VINO PAIS'!AU221/1000000</f>
        <v>36.047342</v>
      </c>
      <c r="G171" s="69">
        <f>+'[1]EXP TOTAL VINO PAIS'!AU233/1000000</f>
        <v>26.525299</v>
      </c>
      <c r="H171" s="37">
        <f>+'[1]EXP TOTAL VINO PAIS'!AU245/1000000</f>
        <v>22.572357</v>
      </c>
      <c r="I171" s="7">
        <f t="shared" si="251"/>
        <v>-0.1490253512316676</v>
      </c>
      <c r="J171" s="2"/>
      <c r="K171" s="42" t="s">
        <v>0</v>
      </c>
      <c r="L171" s="6">
        <f>+SUM('[1]EXP TOTAL VINO PAIS'!AU162:AU173)/1000000</f>
        <v>259.216724</v>
      </c>
      <c r="M171" s="6">
        <f>+SUM(C169:C171)+SUM(B172:B180)</f>
        <v>250.01084399999999</v>
      </c>
      <c r="N171" s="6">
        <f t="shared" ref="N171" si="253">+SUM(D169:D171)+SUM(C172:C180)</f>
        <v>221.41861100000003</v>
      </c>
      <c r="O171" s="6">
        <f>+SUM(E169:E171)+SUM(D172:D180)</f>
        <v>290.77498600000001</v>
      </c>
      <c r="P171" s="6">
        <f>+SUM(F169:F171)+SUM(E172:E180)</f>
        <v>354.38986399999999</v>
      </c>
      <c r="Q171" s="69">
        <f>+SUM(G169:G171)+SUM(F172:F180)</f>
        <v>345.04921300000001</v>
      </c>
      <c r="R171" s="37">
        <f>+SUM(H169:H171)+SUM(G172:G180)</f>
        <v>279.76810499999999</v>
      </c>
      <c r="S171" s="80">
        <f t="shared" si="249"/>
        <v>-0.18919361511483879</v>
      </c>
      <c r="T171" s="7">
        <f t="shared" si="250"/>
        <v>2.2746191600719889E-2</v>
      </c>
    </row>
    <row r="172" spans="1:22">
      <c r="A172" s="42" t="s">
        <v>1</v>
      </c>
      <c r="B172" s="6">
        <f>+'[1]EXP TOTAL VINO PAIS'!AU174/1000000</f>
        <v>21.050681000000001</v>
      </c>
      <c r="C172" s="6">
        <f>+'[1]EXP TOTAL VINO PAIS'!AU186/1000000</f>
        <v>17.090485000000001</v>
      </c>
      <c r="D172" s="6">
        <f>+'[1]EXP TOTAL VINO PAIS'!AU198/1000000</f>
        <v>19.067951000000001</v>
      </c>
      <c r="E172" s="6">
        <f>+'[1]EXP TOTAL VINO PAIS'!AU210/1000000</f>
        <v>23.156428999999999</v>
      </c>
      <c r="F172" s="6">
        <f>+'[1]EXP TOTAL VINO PAIS'!AU222/1000000</f>
        <v>26.941205</v>
      </c>
      <c r="G172" s="69">
        <f>+'[1]EXP TOTAL VINO PAIS'!AU234/1000000</f>
        <v>21.273101</v>
      </c>
      <c r="H172" s="37">
        <f>+'[1]EXP TOTAL VINO PAIS'!AU246/1000000</f>
        <v>22.178879999999999</v>
      </c>
      <c r="I172" s="7">
        <f t="shared" si="251"/>
        <v>4.2578606663880247E-2</v>
      </c>
      <c r="J172" s="2"/>
      <c r="K172" s="42" t="s">
        <v>1</v>
      </c>
      <c r="L172" s="6">
        <f>+SUM('[1]EXP TOTAL VINO PAIS'!AU163:AU174)/1000000</f>
        <v>255.21192300000001</v>
      </c>
      <c r="M172" s="6">
        <f>+SUM(C169:C172)+SUM(B173:B180)</f>
        <v>246.050648</v>
      </c>
      <c r="N172" s="6">
        <f t="shared" ref="N172" si="254">+SUM(D169:D172)+SUM(C173:C180)</f>
        <v>223.39607700000002</v>
      </c>
      <c r="O172" s="6">
        <f>+SUM(E169:E172)+SUM(D173:D180)</f>
        <v>294.86346400000002</v>
      </c>
      <c r="P172" s="6">
        <f>+SUM(F169:F172)+SUM(E173:E180)</f>
        <v>358.17463999999995</v>
      </c>
      <c r="Q172" s="69">
        <f>+SUM(G169:G172)+SUM(F173:F180)</f>
        <v>339.38110899999998</v>
      </c>
      <c r="R172" s="37">
        <f>+SUM(H169:H172)+SUM(G173:G180)</f>
        <v>280.67388400000004</v>
      </c>
      <c r="S172" s="80">
        <f t="shared" si="249"/>
        <v>-0.17298318451779215</v>
      </c>
      <c r="T172" s="7">
        <f t="shared" si="250"/>
        <v>2.6680936960554291E-2</v>
      </c>
    </row>
    <row r="173" spans="1:22">
      <c r="A173" s="42" t="s">
        <v>2</v>
      </c>
      <c r="B173" s="6">
        <f>+'[1]EXP TOTAL VINO PAIS'!AU175/1000000</f>
        <v>23.369855000000001</v>
      </c>
      <c r="C173" s="6">
        <f>+'[1]EXP TOTAL VINO PAIS'!AU187/1000000</f>
        <v>17.385265</v>
      </c>
      <c r="D173" s="6">
        <f>+'[1]EXP TOTAL VINO PAIS'!AU199/1000000</f>
        <v>18.068722999999999</v>
      </c>
      <c r="E173" s="6">
        <f>+'[1]EXP TOTAL VINO PAIS'!AU211/1000000</f>
        <v>23.231123</v>
      </c>
      <c r="F173" s="6">
        <f>+'[1]EXP TOTAL VINO PAIS'!AU223/1000000</f>
        <v>33.932234000000001</v>
      </c>
      <c r="G173" s="69">
        <f>+'[1]EXP TOTAL VINO PAIS'!AU235/1000000</f>
        <v>30.495242999999999</v>
      </c>
      <c r="H173" s="37">
        <f>+'[1]EXP TOTAL VINO PAIS'!AU247/1000000</f>
        <v>24.216348</v>
      </c>
      <c r="I173" s="7">
        <f t="shared" si="251"/>
        <v>-0.2058975230989305</v>
      </c>
      <c r="J173" s="2"/>
      <c r="K173" s="42" t="s">
        <v>2</v>
      </c>
      <c r="L173" s="6">
        <f>+SUM('[1]EXP TOTAL VINO PAIS'!AU164:AU175)/1000000</f>
        <v>257.72816399999999</v>
      </c>
      <c r="M173" s="6">
        <f>+SUM(C169:C173)+SUM(B174:B180)</f>
        <v>240.066058</v>
      </c>
      <c r="N173" s="6">
        <f t="shared" ref="N173" si="255">+SUM(D169:D173)+SUM(C174:C180)</f>
        <v>224.07953499999999</v>
      </c>
      <c r="O173" s="6">
        <f>+SUM(E169:E173)+SUM(D174:D180)</f>
        <v>300.02586400000001</v>
      </c>
      <c r="P173" s="6">
        <f>+SUM(F169:F173)+SUM(E174:E180)</f>
        <v>368.87575100000004</v>
      </c>
      <c r="Q173" s="69">
        <f>+SUM(G169:G173)+SUM(F174:F180)</f>
        <v>335.944118</v>
      </c>
      <c r="R173" s="37">
        <f>+SUM(H169:H173)+SUM(G174:G180)</f>
        <v>274.39498900000001</v>
      </c>
      <c r="S173" s="80">
        <f t="shared" si="249"/>
        <v>-0.18321240260560234</v>
      </c>
      <c r="T173" s="7">
        <f t="shared" si="250"/>
        <v>2.7091376697375935E-2</v>
      </c>
    </row>
    <row r="174" spans="1:22">
      <c r="A174" s="42" t="s">
        <v>3</v>
      </c>
      <c r="B174" s="6">
        <f>+'[1]EXP TOTAL VINO PAIS'!AU176/1000000</f>
        <v>17.637896000000001</v>
      </c>
      <c r="C174" s="6">
        <f>+'[1]EXP TOTAL VINO PAIS'!AU188/1000000</f>
        <v>19.779116999999999</v>
      </c>
      <c r="D174" s="6">
        <f>+'[1]EXP TOTAL VINO PAIS'!AU200/1000000</f>
        <v>15.910354999999999</v>
      </c>
      <c r="E174" s="6">
        <f>+'[1]EXP TOTAL VINO PAIS'!AU212/1000000</f>
        <v>17.962548999999999</v>
      </c>
      <c r="F174" s="6">
        <f>+'[1]EXP TOTAL VINO PAIS'!AU224/1000000</f>
        <v>25.310117999999999</v>
      </c>
      <c r="G174" s="69">
        <f>+'[1]EXP TOTAL VINO PAIS'!AU236/1000000</f>
        <v>21.602129999999999</v>
      </c>
      <c r="H174" s="37"/>
      <c r="I174" s="7"/>
      <c r="J174" s="2"/>
      <c r="K174" s="42" t="s">
        <v>3</v>
      </c>
      <c r="L174" s="6">
        <f>+SUM('[1]EXP TOTAL VINO PAIS'!AU165:AU176)/1000000</f>
        <v>251.212469</v>
      </c>
      <c r="M174" s="6">
        <f>+SUM(C169:C174)+SUM(B175:B180)</f>
        <v>242.20727899999997</v>
      </c>
      <c r="N174" s="6">
        <f t="shared" ref="N174" si="256">+SUM(D169:D174)+SUM(C175:C180)</f>
        <v>220.21077300000002</v>
      </c>
      <c r="O174" s="6">
        <f>+SUM(E169:E174)+SUM(D175:D180)</f>
        <v>302.07805800000006</v>
      </c>
      <c r="P174" s="6">
        <f>+SUM(F169:F174)+SUM(E175:E180)</f>
        <v>376.22332</v>
      </c>
      <c r="Q174" s="69">
        <f>+SUM(G169:G174)+SUM(F175:F180)</f>
        <v>332.23613</v>
      </c>
      <c r="R174" s="37"/>
      <c r="S174" s="80"/>
      <c r="T174" s="7"/>
    </row>
    <row r="175" spans="1:22">
      <c r="A175" s="42" t="s">
        <v>4</v>
      </c>
      <c r="B175" s="6">
        <f>+'[1]EXP TOTAL VINO PAIS'!AU177/1000000</f>
        <v>20.532012999999999</v>
      </c>
      <c r="C175" s="6">
        <f>+'[1]EXP TOTAL VINO PAIS'!AU189/1000000</f>
        <v>20.389433</v>
      </c>
      <c r="D175" s="6">
        <f>+'[1]EXP TOTAL VINO PAIS'!AU201/1000000</f>
        <v>22.221066</v>
      </c>
      <c r="E175" s="6">
        <f>+'[1]EXP TOTAL VINO PAIS'!AU213/1000000</f>
        <v>27.066431000000001</v>
      </c>
      <c r="F175" s="6">
        <f>+'[1]EXP TOTAL VINO PAIS'!AU225/1000000</f>
        <v>30.399588000000001</v>
      </c>
      <c r="G175" s="69">
        <f>+'[1]EXP TOTAL VINO PAIS'!AU237/1000000</f>
        <v>23.897026</v>
      </c>
      <c r="H175" s="37"/>
      <c r="I175" s="7"/>
      <c r="J175" s="2"/>
      <c r="K175" s="42" t="s">
        <v>4</v>
      </c>
      <c r="L175" s="6">
        <f>+SUM('[1]EXP TOTAL VINO PAIS'!AU166:AU177)/1000000</f>
        <v>251.043395</v>
      </c>
      <c r="M175" s="6">
        <f>+SUM(C169:C175)+SUM(B176:B180)</f>
        <v>242.06469899999999</v>
      </c>
      <c r="N175" s="6">
        <f t="shared" ref="N175" si="257">+SUM(D169:D175)+SUM(C176:C180)</f>
        <v>222.04240599999997</v>
      </c>
      <c r="O175" s="6">
        <f>+SUM(E169:E175)+SUM(D176:D180)</f>
        <v>306.92342299999996</v>
      </c>
      <c r="P175" s="6">
        <f>+SUM(F169:F175)+SUM(E176:E180)</f>
        <v>379.55647699999997</v>
      </c>
      <c r="Q175" s="69">
        <f>+SUM(G169:G175)+SUM(F176:F180)</f>
        <v>325.73356799999999</v>
      </c>
      <c r="R175" s="37"/>
      <c r="S175" s="80"/>
      <c r="T175" s="7"/>
    </row>
    <row r="176" spans="1:22">
      <c r="A176" s="42" t="s">
        <v>5</v>
      </c>
      <c r="B176" s="6">
        <f>+'[1]EXP TOTAL VINO PAIS'!AU178/1000000</f>
        <v>25.890734999999999</v>
      </c>
      <c r="C176" s="6">
        <f>+'[1]EXP TOTAL VINO PAIS'!AU190/1000000</f>
        <v>21.976935999999998</v>
      </c>
      <c r="D176" s="6">
        <f>+'[1]EXP TOTAL VINO PAIS'!AU202/1000000</f>
        <v>29.031842999999999</v>
      </c>
      <c r="E176" s="6">
        <f>+'[1]EXP TOTAL VINO PAIS'!AU214/1000000</f>
        <v>27.992566</v>
      </c>
      <c r="F176" s="6">
        <f>+'[1]EXP TOTAL VINO PAIS'!AU226/1000000</f>
        <v>40.323140000000002</v>
      </c>
      <c r="G176" s="69">
        <f>+'[1]EXP TOTAL VINO PAIS'!AU238/1000000</f>
        <v>19.854842000000001</v>
      </c>
      <c r="H176" s="37"/>
      <c r="I176" s="7"/>
      <c r="J176" s="2"/>
      <c r="K176" s="42" t="s">
        <v>5</v>
      </c>
      <c r="L176" s="6">
        <f>+SUM('[1]EXP TOTAL VINO PAIS'!AU167:AU178)/1000000</f>
        <v>257.02455200000003</v>
      </c>
      <c r="M176" s="6">
        <f>+SUM(C169:C176)+SUM(B177:B180)</f>
        <v>238.15090000000001</v>
      </c>
      <c r="N176" s="6">
        <f t="shared" ref="N176" si="258">+SUM(D169:D176)+SUM(C177:C180)</f>
        <v>229.09731299999999</v>
      </c>
      <c r="O176" s="6">
        <f>+SUM(E169:E176)+SUM(D177:D180)</f>
        <v>305.88414599999999</v>
      </c>
      <c r="P176" s="6">
        <f>+SUM(F169:F176)+SUM(E177:E180)</f>
        <v>391.88705100000004</v>
      </c>
      <c r="Q176" s="69">
        <f>+SUM(G169:G176)+SUM(F177:F180)</f>
        <v>305.26526999999999</v>
      </c>
      <c r="R176" s="37"/>
      <c r="S176" s="80"/>
      <c r="T176" s="7"/>
    </row>
    <row r="177" spans="1:20">
      <c r="A177" s="42" t="s">
        <v>6</v>
      </c>
      <c r="B177" s="6">
        <f>+'[1]EXP TOTAL VINO PAIS'!AU179/1000000</f>
        <v>25.786911</v>
      </c>
      <c r="C177" s="6">
        <f>+'[1]EXP TOTAL VINO PAIS'!AU191/1000000</f>
        <v>20.780795000000001</v>
      </c>
      <c r="D177" s="6">
        <f>+'[1]EXP TOTAL VINO PAIS'!AU203/1000000</f>
        <v>38.590452999999997</v>
      </c>
      <c r="E177" s="6">
        <f>+'[1]EXP TOTAL VINO PAIS'!AU215/1000000</f>
        <v>27.970441999999998</v>
      </c>
      <c r="F177" s="6">
        <f>+'[1]EXP TOTAL VINO PAIS'!AU227/1000000</f>
        <v>29.101344999999998</v>
      </c>
      <c r="G177" s="69">
        <f>+'[1]EXP TOTAL VINO PAIS'!AU239/1000000</f>
        <v>26.908197000000001</v>
      </c>
      <c r="H177" s="37"/>
      <c r="I177" s="7"/>
      <c r="J177" s="2"/>
      <c r="K177" s="42" t="s">
        <v>6</v>
      </c>
      <c r="L177" s="6">
        <f>+SUM('[1]EXP TOTAL VINO PAIS'!AU168:AU179)/1000000</f>
        <v>260.43438300000003</v>
      </c>
      <c r="M177" s="6">
        <f>+SUM(C169:C177)+SUM(B178:B180)</f>
        <v>233.14478400000002</v>
      </c>
      <c r="N177" s="6">
        <f t="shared" ref="N177" si="259">+SUM(D169:D177)+SUM(C178:C180)</f>
        <v>246.906971</v>
      </c>
      <c r="O177" s="6">
        <f>+SUM(E169:E177)+SUM(D178:D180)</f>
        <v>295.26413500000001</v>
      </c>
      <c r="P177" s="6">
        <f>+SUM(F169:F177)+SUM(E178:E180)</f>
        <v>393.01795400000003</v>
      </c>
      <c r="Q177" s="69">
        <f>+SUM(G169:G177)+SUM(F178:F180)</f>
        <v>303.07212200000004</v>
      </c>
      <c r="R177" s="37"/>
      <c r="S177" s="80"/>
      <c r="T177" s="7"/>
    </row>
    <row r="178" spans="1:20">
      <c r="A178" s="42" t="s">
        <v>7</v>
      </c>
      <c r="B178" s="6">
        <f>+'[1]EXP TOTAL VINO PAIS'!AU180/1000000</f>
        <v>24.075220999999999</v>
      </c>
      <c r="C178" s="6">
        <f>+'[1]EXP TOTAL VINO PAIS'!AU192/1000000</f>
        <v>20.730308000000001</v>
      </c>
      <c r="D178" s="6">
        <f>+'[1]EXP TOTAL VINO PAIS'!AU204/1000000</f>
        <v>33.069743000000003</v>
      </c>
      <c r="E178" s="6">
        <f>+'[1]EXP TOTAL VINO PAIS'!AU216/1000000</f>
        <v>29.662998000000002</v>
      </c>
      <c r="F178" s="6">
        <f>+'[1]EXP TOTAL VINO PAIS'!AU228/1000000</f>
        <v>31.823188999999999</v>
      </c>
      <c r="G178" s="69">
        <f>+'[1]EXP TOTAL VINO PAIS'!AU240/1000000</f>
        <v>26.087591</v>
      </c>
      <c r="H178" s="37"/>
      <c r="I178" s="7"/>
      <c r="J178" s="2"/>
      <c r="K178" s="42" t="s">
        <v>7</v>
      </c>
      <c r="L178" s="6">
        <f>+SUM('[1]EXP TOTAL VINO PAIS'!AU169:AU180)/1000000</f>
        <v>260.67813200000001</v>
      </c>
      <c r="M178" s="6">
        <f>+SUM(C169:C178)+SUM(B179:B180)</f>
        <v>229.79987100000002</v>
      </c>
      <c r="N178" s="6">
        <f t="shared" ref="N178" si="260">+SUM(D169:D178)+SUM(C179:C180)</f>
        <v>259.24640600000004</v>
      </c>
      <c r="O178" s="6">
        <f>+SUM(E169:E178)+SUM(D179:D180)</f>
        <v>291.85739000000001</v>
      </c>
      <c r="P178" s="6">
        <f>+SUM(F169:F178)+SUM(E179:E180)</f>
        <v>395.17814500000003</v>
      </c>
      <c r="Q178" s="69">
        <f>+SUM(G169:G178)+SUM(F179:F180)</f>
        <v>297.336524</v>
      </c>
      <c r="R178" s="37"/>
      <c r="S178" s="80"/>
      <c r="T178" s="7"/>
    </row>
    <row r="179" spans="1:20">
      <c r="A179" s="42" t="s">
        <v>8</v>
      </c>
      <c r="B179" s="6">
        <f>+'[1]EXP TOTAL VINO PAIS'!AU181/1000000</f>
        <v>19.532340999999999</v>
      </c>
      <c r="C179" s="6">
        <f>+'[1]EXP TOTAL VINO PAIS'!AU193/1000000</f>
        <v>17.087734999999999</v>
      </c>
      <c r="D179" s="6">
        <f>+'[1]EXP TOTAL VINO PAIS'!AU205/1000000</f>
        <v>24.636500999999999</v>
      </c>
      <c r="E179" s="6">
        <f>+'[1]EXP TOTAL VINO PAIS'!AU217/1000000</f>
        <v>25.964248999999999</v>
      </c>
      <c r="F179" s="6">
        <f>+'[1]EXP TOTAL VINO PAIS'!AU229/1000000</f>
        <v>33.378602999999998</v>
      </c>
      <c r="G179" s="69">
        <f>+'[1]EXP TOTAL VINO PAIS'!AU241/1000000</f>
        <v>26.176169000000002</v>
      </c>
      <c r="H179" s="37"/>
      <c r="I179" s="7"/>
      <c r="J179" s="2"/>
      <c r="K179" s="42" t="s">
        <v>8</v>
      </c>
      <c r="L179" s="6">
        <f>+SUM('[1]EXP TOTAL VINO PAIS'!AU170:AU181)/1000000</f>
        <v>259.40834999999998</v>
      </c>
      <c r="M179" s="6">
        <f>+SUM(C169:C179)+SUM(B180)</f>
        <v>227.35526500000003</v>
      </c>
      <c r="N179" s="6">
        <f t="shared" ref="N179" si="261">+SUM(D169:D179)+SUM(C180)</f>
        <v>266.79517200000004</v>
      </c>
      <c r="O179" s="6">
        <f>+SUM(E169:E179)+SUM(D180)</f>
        <v>293.18513799999999</v>
      </c>
      <c r="P179" s="6">
        <f>+SUM(F169:F179)+SUM(E180)</f>
        <v>402.59249900000003</v>
      </c>
      <c r="Q179" s="69">
        <f>+SUM(G169:G179)+SUM(F180)</f>
        <v>290.13409000000001</v>
      </c>
      <c r="R179" s="37"/>
      <c r="S179" s="80"/>
      <c r="T179" s="7"/>
    </row>
    <row r="180" spans="1:20">
      <c r="A180" s="42" t="s">
        <v>9</v>
      </c>
      <c r="B180" s="6">
        <f>+'[1]EXP TOTAL VINO PAIS'!AU182/1000000</f>
        <v>20.926569000000001</v>
      </c>
      <c r="C180" s="6">
        <f>+'[1]EXP TOTAL VINO PAIS'!AU194/1000000</f>
        <v>18.010217000000001</v>
      </c>
      <c r="D180" s="6">
        <f>+'[1]EXP TOTAL VINO PAIS'!AU206/1000000</f>
        <v>25.540050000000001</v>
      </c>
      <c r="E180" s="6">
        <f>+'[1]EXP TOTAL VINO PAIS'!AU218/1000000</f>
        <v>37.215589000000001</v>
      </c>
      <c r="F180" s="6">
        <f>+'[1]EXP TOTAL VINO PAIS'!AU230/1000000</f>
        <v>25.485078000000001</v>
      </c>
      <c r="G180" s="69">
        <f>+'[1]EXP TOTAL VINO PAIS'!AU242/1000000</f>
        <v>24.266681999999999</v>
      </c>
      <c r="H180" s="37"/>
      <c r="I180" s="7"/>
      <c r="J180" s="2"/>
      <c r="K180" s="42" t="s">
        <v>9</v>
      </c>
      <c r="L180" s="6">
        <f>+SUM('[1]EXP TOTAL VINO PAIS'!AU171:AU182)/1000000</f>
        <v>259.25801000000001</v>
      </c>
      <c r="M180" s="6">
        <f>+SUM(C169:C180)</f>
        <v>224.43891300000004</v>
      </c>
      <c r="N180" s="6">
        <f t="shared" ref="N180" si="262">+SUM(D169:D180)</f>
        <v>274.32500500000003</v>
      </c>
      <c r="O180" s="6">
        <f>+SUM(E169:E180)</f>
        <v>304.86067700000001</v>
      </c>
      <c r="P180" s="6">
        <f>+SUM(F169:F180)</f>
        <v>390.861988</v>
      </c>
      <c r="Q180" s="69">
        <f>+SUM(G169:G180)</f>
        <v>288.91569400000003</v>
      </c>
      <c r="R180" s="37"/>
      <c r="S180" s="80"/>
      <c r="T180" s="7"/>
    </row>
    <row r="181" spans="1:20" ht="28">
      <c r="A181" s="53" t="s">
        <v>13</v>
      </c>
      <c r="B181" s="54">
        <f>SUM(B169:B180)</f>
        <v>259.25801000000001</v>
      </c>
      <c r="C181" s="54">
        <f t="shared" ref="C181:F181" si="263">SUM(C169:C180)</f>
        <v>224.43891300000004</v>
      </c>
      <c r="D181" s="54">
        <f t="shared" si="263"/>
        <v>274.32500500000003</v>
      </c>
      <c r="E181" s="54">
        <f t="shared" si="263"/>
        <v>304.86067700000001</v>
      </c>
      <c r="F181" s="54">
        <f t="shared" si="263"/>
        <v>390.861988</v>
      </c>
      <c r="G181" s="54">
        <f t="shared" ref="G181" si="264">SUM(G169:G180)</f>
        <v>288.91569400000003</v>
      </c>
      <c r="H181" s="55"/>
      <c r="I181" s="56"/>
      <c r="J181" s="3"/>
      <c r="K181" s="43" t="s">
        <v>14</v>
      </c>
      <c r="L181" s="46">
        <f t="shared" ref="L181" si="265">+AVERAGE(L169:L180)</f>
        <v>258.92849333333334</v>
      </c>
      <c r="M181" s="46">
        <f>+AVERAGE(M169:M180)</f>
        <v>240.55533633333334</v>
      </c>
      <c r="N181" s="46">
        <f t="shared" ref="N181:Q181" si="266">+AVERAGE(N169:N180)</f>
        <v>235.65160633333338</v>
      </c>
      <c r="O181" s="46">
        <f t="shared" si="266"/>
        <v>296.27426891666664</v>
      </c>
      <c r="P181" s="46">
        <f t="shared" si="266"/>
        <v>372.49984491666663</v>
      </c>
      <c r="Q181" s="70">
        <f t="shared" si="266"/>
        <v>324.29988991666664</v>
      </c>
      <c r="R181" s="47">
        <f t="shared" ref="R181" si="267">+AVERAGE(R169:R180)</f>
        <v>280.45658999999995</v>
      </c>
      <c r="S181" s="81">
        <f t="shared" ref="S181" si="268">+R181/Q181-1</f>
        <v>-0.13519369349133248</v>
      </c>
      <c r="T181" s="77">
        <f t="shared" ref="T181" si="269">+POWER(R181/M181,0.2)-1</f>
        <v>3.1169670509131553E-2</v>
      </c>
    </row>
    <row r="182" spans="1:20" ht="29" thickBot="1">
      <c r="A182" s="124" t="s">
        <v>12</v>
      </c>
      <c r="B182" s="125"/>
      <c r="C182" s="125">
        <f>+C181/B181-1</f>
        <v>-0.13430287843372701</v>
      </c>
      <c r="D182" s="125">
        <f t="shared" ref="D182:G182" si="270">+D181/C181-1</f>
        <v>0.22227024419780528</v>
      </c>
      <c r="E182" s="125">
        <f t="shared" si="270"/>
        <v>0.11131202567553022</v>
      </c>
      <c r="F182" s="125">
        <f t="shared" si="270"/>
        <v>0.28210037400133436</v>
      </c>
      <c r="G182" s="125">
        <f t="shared" si="270"/>
        <v>-0.26082427334939506</v>
      </c>
      <c r="H182" s="126"/>
      <c r="I182" s="127"/>
      <c r="J182" s="3"/>
      <c r="K182" s="128" t="s">
        <v>12</v>
      </c>
      <c r="L182" s="129"/>
      <c r="M182" s="129">
        <f>+M181/L181-1</f>
        <v>-7.0958420849988046E-2</v>
      </c>
      <c r="N182" s="129">
        <f t="shared" ref="N182:R182" si="271">+N181/M181-1</f>
        <v>-2.038503936243985E-2</v>
      </c>
      <c r="O182" s="129">
        <f t="shared" si="271"/>
        <v>0.25725546083306328</v>
      </c>
      <c r="P182" s="129">
        <f t="shared" si="271"/>
        <v>0.25728044584742538</v>
      </c>
      <c r="Q182" s="130">
        <f t="shared" si="271"/>
        <v>-0.12939590622053276</v>
      </c>
      <c r="R182" s="131">
        <f t="shared" si="271"/>
        <v>-0.13519369349133248</v>
      </c>
      <c r="S182" s="131"/>
      <c r="T182" s="132"/>
    </row>
    <row r="183" spans="1:20" ht="15" thickBot="1"/>
    <row r="184" spans="1:20" ht="15" thickBot="1">
      <c r="A184" s="285" t="s">
        <v>118</v>
      </c>
      <c r="B184" s="286"/>
      <c r="C184" s="286"/>
      <c r="D184" s="286"/>
      <c r="E184" s="286"/>
      <c r="F184" s="286"/>
      <c r="G184" s="286"/>
      <c r="H184" s="286"/>
      <c r="I184" s="287"/>
      <c r="J184" s="2"/>
      <c r="K184" s="285" t="s">
        <v>119</v>
      </c>
      <c r="L184" s="286"/>
      <c r="M184" s="286"/>
      <c r="N184" s="286"/>
      <c r="O184" s="286"/>
      <c r="P184" s="286"/>
      <c r="Q184" s="286"/>
      <c r="R184" s="286"/>
      <c r="S184" s="286"/>
      <c r="T184" s="287"/>
    </row>
    <row r="185" spans="1:20" ht="42">
      <c r="A185" s="90"/>
      <c r="B185" s="106">
        <v>2016</v>
      </c>
      <c r="C185" s="86">
        <f>+B185+1</f>
        <v>2017</v>
      </c>
      <c r="D185" s="86">
        <f t="shared" ref="D185:G185" si="272">+C185+1</f>
        <v>2018</v>
      </c>
      <c r="E185" s="86">
        <f t="shared" si="272"/>
        <v>2019</v>
      </c>
      <c r="F185" s="86">
        <f t="shared" si="272"/>
        <v>2020</v>
      </c>
      <c r="G185" s="107">
        <f t="shared" si="272"/>
        <v>2021</v>
      </c>
      <c r="H185" s="106">
        <v>2022</v>
      </c>
      <c r="I185" s="92" t="s">
        <v>16</v>
      </c>
      <c r="J185" s="2"/>
      <c r="K185" s="90"/>
      <c r="L185" s="106">
        <v>2016</v>
      </c>
      <c r="M185" s="86">
        <f>+L185+1</f>
        <v>2017</v>
      </c>
      <c r="N185" s="86">
        <f t="shared" ref="N185:Q185" si="273">+M185+1</f>
        <v>2018</v>
      </c>
      <c r="O185" s="86">
        <f t="shared" si="273"/>
        <v>2019</v>
      </c>
      <c r="P185" s="86">
        <f t="shared" si="273"/>
        <v>2020</v>
      </c>
      <c r="Q185" s="107">
        <f t="shared" si="273"/>
        <v>2021</v>
      </c>
      <c r="R185" s="91">
        <v>2022</v>
      </c>
      <c r="S185" s="120" t="s">
        <v>16</v>
      </c>
      <c r="T185" s="116" t="s">
        <v>21</v>
      </c>
    </row>
    <row r="186" spans="1:20">
      <c r="A186" s="93" t="s">
        <v>10</v>
      </c>
      <c r="B186" s="108">
        <f>+'[1]EXP TOTAL VINO PAIS'!B171/1000</f>
        <v>22.760999999999999</v>
      </c>
      <c r="C186" s="6">
        <f>+'[1]EXP TOTAL VINO PAIS'!B183/1000</f>
        <v>23.347999999999999</v>
      </c>
      <c r="D186" s="6">
        <f>+'[1]EXP TOTAL VINO PAIS'!B195/1000</f>
        <v>18.477</v>
      </c>
      <c r="E186" s="6">
        <f>+'[1]EXP TOTAL VINO PAIS'!B207/1000</f>
        <v>15.62</v>
      </c>
      <c r="F186" s="6">
        <f>+'[1]EXP TOTAL VINO PAIS'!B219/1000</f>
        <v>14.127000000000001</v>
      </c>
      <c r="G186" s="109">
        <f>+'[1]EXP TOTAL VINO PAIS'!B231/1000</f>
        <v>14.308999999999999</v>
      </c>
      <c r="H186" s="108">
        <f>+'[1]EXP TOTAL VINO PAIS'!B243/1000</f>
        <v>13.071</v>
      </c>
      <c r="I186" s="95">
        <f>+H186/G186-1</f>
        <v>-8.6518974072262167E-2</v>
      </c>
      <c r="J186" s="2"/>
      <c r="K186" s="93" t="s">
        <v>10</v>
      </c>
      <c r="L186" s="108">
        <f>+SUM('[1]EXP TOTAL VINO PAIS'!B160:B171)/1000</f>
        <v>299.36900000000003</v>
      </c>
      <c r="M186" s="6">
        <f>+SUM(C186)+SUM(B187:B197)</f>
        <v>292.89900000000006</v>
      </c>
      <c r="N186" s="6">
        <f t="shared" ref="N186" si="274">+SUM(D186)+SUM(C187:C197)</f>
        <v>264.96899999999999</v>
      </c>
      <c r="O186" s="6">
        <f>+SUM(E186)+SUM(D187:D197)</f>
        <v>257.49799999999999</v>
      </c>
      <c r="P186" s="6">
        <f>+SUM(F186)+SUM(E187:E197)</f>
        <v>242.83399999999997</v>
      </c>
      <c r="Q186" s="109">
        <f>+SUM(G186)+SUM(F187:F197)</f>
        <v>225.37899999999999</v>
      </c>
      <c r="R186" s="109">
        <f>+SUM(H186)+SUM(G187:G197)</f>
        <v>239.07100000000003</v>
      </c>
      <c r="S186" s="121">
        <f t="shared" ref="S186:S190" si="275">+R186/Q186-1</f>
        <v>6.0751001646116354E-2</v>
      </c>
      <c r="T186" s="117">
        <f t="shared" ref="T186:T190" si="276">+POWER(R186/M186,0.2)-1</f>
        <v>-3.9799778447753287E-2</v>
      </c>
    </row>
    <row r="187" spans="1:20">
      <c r="A187" s="93" t="s">
        <v>11</v>
      </c>
      <c r="B187" s="108">
        <f>+'[1]EXP TOTAL VINO PAIS'!B172/1000</f>
        <v>23.518000000000001</v>
      </c>
      <c r="C187" s="6">
        <f>+'[1]EXP TOTAL VINO PAIS'!B184/1000</f>
        <v>19.323</v>
      </c>
      <c r="D187" s="6">
        <f>+'[1]EXP TOTAL VINO PAIS'!B196/1000</f>
        <v>20.402999999999999</v>
      </c>
      <c r="E187" s="6">
        <f>+'[1]EXP TOTAL VINO PAIS'!B208/1000</f>
        <v>19.981000000000002</v>
      </c>
      <c r="F187" s="6">
        <f>+'[1]EXP TOTAL VINO PAIS'!B220/1000</f>
        <v>18.684999999999999</v>
      </c>
      <c r="G187" s="109">
        <f>+'[1]EXP TOTAL VINO PAIS'!B232/1000</f>
        <v>17.524999999999999</v>
      </c>
      <c r="H187" s="108">
        <f>+'[1]EXP TOTAL VINO PAIS'!B244/1000</f>
        <v>20.721</v>
      </c>
      <c r="I187" s="95">
        <f t="shared" ref="I187:I190" si="277">+H187/G187-1</f>
        <v>0.18236804564907283</v>
      </c>
      <c r="J187" s="2"/>
      <c r="K187" s="93" t="s">
        <v>11</v>
      </c>
      <c r="L187" s="108">
        <f>+SUM('[1]EXP TOTAL VINO PAIS'!B161:B172)/1000</f>
        <v>301.35199999999998</v>
      </c>
      <c r="M187" s="6">
        <f>+SUM(C186:C187)+SUM(B188:B197)</f>
        <v>288.70400000000001</v>
      </c>
      <c r="N187" s="6">
        <f t="shared" ref="N187" si="278">+SUM(D186:D187)+SUM(C188:C197)</f>
        <v>266.04899999999998</v>
      </c>
      <c r="O187" s="6">
        <f>+SUM(E186:E187)+SUM(D188:D197)</f>
        <v>257.07600000000002</v>
      </c>
      <c r="P187" s="6">
        <f>+SUM(F186:F187)+SUM(E188:E197)</f>
        <v>241.53799999999995</v>
      </c>
      <c r="Q187" s="109">
        <f>+SUM(G186:G187)+SUM(F188:F197)</f>
        <v>224.21899999999999</v>
      </c>
      <c r="R187" s="109">
        <f>+SUM(H186:H187)+SUM(G188:G197)</f>
        <v>242.26700000000002</v>
      </c>
      <c r="S187" s="121">
        <f t="shared" si="275"/>
        <v>8.049273255165712E-2</v>
      </c>
      <c r="T187" s="117">
        <f t="shared" si="276"/>
        <v>-3.4464397973729688E-2</v>
      </c>
    </row>
    <row r="188" spans="1:20">
      <c r="A188" s="93" t="s">
        <v>0</v>
      </c>
      <c r="B188" s="108">
        <f>+'[1]EXP TOTAL VINO PAIS'!B173/1000</f>
        <v>24.443999999999999</v>
      </c>
      <c r="C188" s="6">
        <f>+'[1]EXP TOTAL VINO PAIS'!B185/1000</f>
        <v>23.234000000000002</v>
      </c>
      <c r="D188" s="6">
        <f>+'[1]EXP TOTAL VINO PAIS'!B197/1000</f>
        <v>22.608000000000001</v>
      </c>
      <c r="E188" s="6">
        <f>+'[1]EXP TOTAL VINO PAIS'!B209/1000</f>
        <v>21.623000000000001</v>
      </c>
      <c r="F188" s="6">
        <f>+'[1]EXP TOTAL VINO PAIS'!B221/1000</f>
        <v>20.495000000000001</v>
      </c>
      <c r="G188" s="109">
        <f>+'[1]EXP TOTAL VINO PAIS'!B233/1000</f>
        <v>19.044</v>
      </c>
      <c r="H188" s="108">
        <f>+'[1]EXP TOTAL VINO PAIS'!B245/1000</f>
        <v>19.663</v>
      </c>
      <c r="I188" s="95">
        <f t="shared" si="277"/>
        <v>3.250367569838275E-2</v>
      </c>
      <c r="J188" s="2"/>
      <c r="K188" s="93" t="s">
        <v>0</v>
      </c>
      <c r="L188" s="108">
        <f>+SUM('[1]EXP TOTAL VINO PAIS'!B162:B173)/1000</f>
        <v>290.03300000000002</v>
      </c>
      <c r="M188" s="6">
        <f>+SUM(C186:C188)+SUM(B189:B197)</f>
        <v>287.49400000000003</v>
      </c>
      <c r="N188" s="6">
        <f t="shared" ref="N188" si="279">+SUM(D186:D188)+SUM(C189:C197)</f>
        <v>265.423</v>
      </c>
      <c r="O188" s="6">
        <f>+SUM(E186:E188)+SUM(D189:D197)</f>
        <v>256.09100000000001</v>
      </c>
      <c r="P188" s="6">
        <f>+SUM(F186:F188)+SUM(E189:E197)</f>
        <v>240.40999999999997</v>
      </c>
      <c r="Q188" s="109">
        <f>+SUM(G186:G188)+SUM(F189:F197)</f>
        <v>222.76799999999997</v>
      </c>
      <c r="R188" s="109">
        <f>+SUM(H186:H188)+SUM(G189:G197)</f>
        <v>242.88600000000002</v>
      </c>
      <c r="S188" s="121">
        <f t="shared" si="275"/>
        <v>9.0309200603318596E-2</v>
      </c>
      <c r="T188" s="117">
        <f t="shared" si="276"/>
        <v>-3.3159711102326073E-2</v>
      </c>
    </row>
    <row r="189" spans="1:20">
      <c r="A189" s="93" t="s">
        <v>1</v>
      </c>
      <c r="B189" s="108">
        <f>+'[1]EXP TOTAL VINO PAIS'!B174/1000</f>
        <v>24.66</v>
      </c>
      <c r="C189" s="6">
        <f>+'[1]EXP TOTAL VINO PAIS'!B186/1000</f>
        <v>20.952000000000002</v>
      </c>
      <c r="D189" s="6">
        <f>+'[1]EXP TOTAL VINO PAIS'!B198/1000</f>
        <v>19.617000000000001</v>
      </c>
      <c r="E189" s="6">
        <f>+'[1]EXP TOTAL VINO PAIS'!B210/1000</f>
        <v>21.896000000000001</v>
      </c>
      <c r="F189" s="6">
        <f>+'[1]EXP TOTAL VINO PAIS'!B222/1000</f>
        <v>21.773</v>
      </c>
      <c r="G189" s="109">
        <f>+'[1]EXP TOTAL VINO PAIS'!B234/1000</f>
        <v>17.116</v>
      </c>
      <c r="H189" s="108">
        <f>+'[1]EXP TOTAL VINO PAIS'!B246/1000</f>
        <v>21.439</v>
      </c>
      <c r="I189" s="95">
        <f t="shared" si="277"/>
        <v>0.25257069408740374</v>
      </c>
      <c r="J189" s="2"/>
      <c r="K189" s="93" t="s">
        <v>1</v>
      </c>
      <c r="L189" s="108">
        <f>+SUM('[1]EXP TOTAL VINO PAIS'!B163:B174)/1000</f>
        <v>284.72000000000003</v>
      </c>
      <c r="M189" s="6">
        <f>+SUM(C186:C189)+SUM(B190:B197)</f>
        <v>283.786</v>
      </c>
      <c r="N189" s="6">
        <f t="shared" ref="N189" si="280">+SUM(D186:D189)+SUM(C190:C197)</f>
        <v>264.08800000000002</v>
      </c>
      <c r="O189" s="6">
        <f>+SUM(E186:E189)+SUM(D190:D197)</f>
        <v>258.37</v>
      </c>
      <c r="P189" s="6">
        <f>+SUM(F186:F189)+SUM(E190:E197)</f>
        <v>240.28699999999998</v>
      </c>
      <c r="Q189" s="109">
        <f>+SUM(G186:G189)+SUM(F190:F197)</f>
        <v>218.11100000000002</v>
      </c>
      <c r="R189" s="109">
        <f>+SUM(H186:H189)+SUM(G190:G197)</f>
        <v>247.20900000000003</v>
      </c>
      <c r="S189" s="121">
        <f t="shared" si="275"/>
        <v>0.13340913571530089</v>
      </c>
      <c r="T189" s="117">
        <f t="shared" si="276"/>
        <v>-2.7219934696576908E-2</v>
      </c>
    </row>
    <row r="190" spans="1:20">
      <c r="A190" s="93" t="s">
        <v>2</v>
      </c>
      <c r="B190" s="108">
        <f>+'[1]EXP TOTAL VINO PAIS'!B175/1000</f>
        <v>25.771000000000001</v>
      </c>
      <c r="C190" s="6">
        <f>+'[1]EXP TOTAL VINO PAIS'!B187/1000</f>
        <v>21.268999999999998</v>
      </c>
      <c r="D190" s="6">
        <f>+'[1]EXP TOTAL VINO PAIS'!B199/1000</f>
        <v>22.890999999999998</v>
      </c>
      <c r="E190" s="6">
        <f>+'[1]EXP TOTAL VINO PAIS'!B211/1000</f>
        <v>24.584</v>
      </c>
      <c r="F190" s="6">
        <f>+'[1]EXP TOTAL VINO PAIS'!B223/1000</f>
        <v>22.116</v>
      </c>
      <c r="G190" s="109">
        <f>+'[1]EXP TOTAL VINO PAIS'!B235/1000</f>
        <v>24.286000000000001</v>
      </c>
      <c r="H190" s="108">
        <f>+'[1]EXP TOTAL VINO PAIS'!B247/1000</f>
        <v>30.513000000000002</v>
      </c>
      <c r="I190" s="95">
        <f t="shared" si="277"/>
        <v>0.25640286584863703</v>
      </c>
      <c r="J190" s="2"/>
      <c r="K190" s="93" t="s">
        <v>2</v>
      </c>
      <c r="L190" s="108">
        <f>+SUM('[1]EXP TOTAL VINO PAIS'!B164:B175)/1000</f>
        <v>286.11900000000003</v>
      </c>
      <c r="M190" s="6">
        <f>+SUM(C186:C190)+SUM(B191:B197)</f>
        <v>279.28399999999999</v>
      </c>
      <c r="N190" s="6">
        <f t="shared" ref="N190" si="281">+SUM(D186:D190)+SUM(C191:C197)</f>
        <v>265.71000000000004</v>
      </c>
      <c r="O190" s="6">
        <f>+SUM(E186:E190)+SUM(D191:D197)</f>
        <v>260.06300000000005</v>
      </c>
      <c r="P190" s="6">
        <f>+SUM(F186:F190)+SUM(E191:E197)</f>
        <v>237.81899999999999</v>
      </c>
      <c r="Q190" s="109">
        <f>+SUM(G186:G190)+SUM(F191:F197)</f>
        <v>220.28099999999998</v>
      </c>
      <c r="R190" s="109">
        <f>+SUM(H186:H190)+SUM(G191:G197)</f>
        <v>253.43600000000001</v>
      </c>
      <c r="S190" s="121">
        <f t="shared" si="275"/>
        <v>0.15051230019838302</v>
      </c>
      <c r="T190" s="117">
        <f t="shared" si="276"/>
        <v>-1.9236149770768929E-2</v>
      </c>
    </row>
    <row r="191" spans="1:20">
      <c r="A191" s="93" t="s">
        <v>3</v>
      </c>
      <c r="B191" s="108">
        <f>+'[1]EXP TOTAL VINO PAIS'!B176/1000</f>
        <v>18</v>
      </c>
      <c r="C191" s="6">
        <f>+'[1]EXP TOTAL VINO PAIS'!B188/1000</f>
        <v>23.512</v>
      </c>
      <c r="D191" s="6">
        <f>+'[1]EXP TOTAL VINO PAIS'!B200/1000</f>
        <v>20.202000000000002</v>
      </c>
      <c r="E191" s="6">
        <f>+'[1]EXP TOTAL VINO PAIS'!B212/1000</f>
        <v>17.295999999999999</v>
      </c>
      <c r="F191" s="6">
        <f>+'[1]EXP TOTAL VINO PAIS'!B224/1000</f>
        <v>9.7720000000000002</v>
      </c>
      <c r="G191" s="109">
        <f>+'[1]EXP TOTAL VINO PAIS'!B236/1000</f>
        <v>23.013000000000002</v>
      </c>
      <c r="H191" s="108"/>
      <c r="I191" s="95"/>
      <c r="J191" s="2"/>
      <c r="K191" s="93" t="s">
        <v>3</v>
      </c>
      <c r="L191" s="108">
        <f>+SUM('[1]EXP TOTAL VINO PAIS'!B165:B176)/1000</f>
        <v>277.88400000000001</v>
      </c>
      <c r="M191" s="6">
        <f>+SUM(C186:C191)+SUM(B192:B197)</f>
        <v>284.79600000000005</v>
      </c>
      <c r="N191" s="6">
        <f t="shared" ref="N191" si="282">+SUM(D186:D191)+SUM(C192:C197)</f>
        <v>262.39999999999998</v>
      </c>
      <c r="O191" s="6">
        <f>+SUM(E186:E191)+SUM(D192:D197)</f>
        <v>257.15699999999998</v>
      </c>
      <c r="P191" s="6">
        <f>+SUM(F186:F191)+SUM(E192:E197)</f>
        <v>230.29500000000002</v>
      </c>
      <c r="Q191" s="109">
        <f>+SUM(G186:G191)+SUM(F192:F197)</f>
        <v>233.52199999999999</v>
      </c>
      <c r="R191" s="94"/>
      <c r="S191" s="121">
        <f t="shared" ref="S191" si="283">+Q191/P191-1</f>
        <v>1.4012462276645099E-2</v>
      </c>
      <c r="T191" s="117">
        <f t="shared" ref="T191:T198" si="284">+POWER(R191/M191,0.2)-1</f>
        <v>-1</v>
      </c>
    </row>
    <row r="192" spans="1:20">
      <c r="A192" s="93" t="s">
        <v>4</v>
      </c>
      <c r="B192" s="108">
        <f>+'[1]EXP TOTAL VINO PAIS'!B177/1000</f>
        <v>19.89</v>
      </c>
      <c r="C192" s="6">
        <f>+'[1]EXP TOTAL VINO PAIS'!B189/1000</f>
        <v>23.283000000000001</v>
      </c>
      <c r="D192" s="6">
        <f>+'[1]EXP TOTAL VINO PAIS'!B201/1000</f>
        <v>23.623000000000001</v>
      </c>
      <c r="E192" s="6">
        <f>+'[1]EXP TOTAL VINO PAIS'!B213/1000</f>
        <v>23.146999999999998</v>
      </c>
      <c r="F192" s="6">
        <f>+'[1]EXP TOTAL VINO PAIS'!B225/1000</f>
        <v>21.385999999999999</v>
      </c>
      <c r="G192" s="109">
        <f>+'[1]EXP TOTAL VINO PAIS'!B237/1000</f>
        <v>25.43</v>
      </c>
      <c r="H192" s="108"/>
      <c r="I192" s="95"/>
      <c r="J192" s="2"/>
      <c r="K192" s="93" t="s">
        <v>4</v>
      </c>
      <c r="L192" s="108">
        <f>+SUM('[1]EXP TOTAL VINO PAIS'!B166:B177)/1000</f>
        <v>277.387</v>
      </c>
      <c r="M192" s="6">
        <f>+SUM(C186:C192)+SUM(B193:B197)</f>
        <v>288.18899999999996</v>
      </c>
      <c r="N192" s="6">
        <f t="shared" ref="N192" si="285">+SUM(D186:D192)+SUM(C193:C197)</f>
        <v>262.74</v>
      </c>
      <c r="O192" s="6">
        <f>+SUM(E186:E192)+SUM(D193:D197)</f>
        <v>256.68099999999998</v>
      </c>
      <c r="P192" s="6">
        <f>+SUM(F186:F192)+SUM(E193:E197)</f>
        <v>228.53400000000002</v>
      </c>
      <c r="Q192" s="109">
        <f>+SUM(G186:G192)+SUM(F193:F197)</f>
        <v>237.56600000000003</v>
      </c>
      <c r="R192" s="94"/>
      <c r="S192" s="121">
        <f t="shared" ref="S192:S194" si="286">+Q192/P192-1</f>
        <v>3.9521471640981298E-2</v>
      </c>
      <c r="T192" s="117">
        <f t="shared" si="284"/>
        <v>-1</v>
      </c>
    </row>
    <row r="193" spans="1:20">
      <c r="A193" s="93" t="s">
        <v>5</v>
      </c>
      <c r="B193" s="108">
        <f>+'[1]EXP TOTAL VINO PAIS'!B178/1000</f>
        <v>28.042999999999999</v>
      </c>
      <c r="C193" s="6">
        <f>+'[1]EXP TOTAL VINO PAIS'!B190/1000</f>
        <v>22.919</v>
      </c>
      <c r="D193" s="6">
        <f>+'[1]EXP TOTAL VINO PAIS'!B202/1000</f>
        <v>21.59</v>
      </c>
      <c r="E193" s="6">
        <f>+'[1]EXP TOTAL VINO PAIS'!B214/1000</f>
        <v>19.62</v>
      </c>
      <c r="F193" s="6">
        <f>+'[1]EXP TOTAL VINO PAIS'!B226/1000</f>
        <v>26.614000000000001</v>
      </c>
      <c r="G193" s="109">
        <f>+'[1]EXP TOTAL VINO PAIS'!B238/1000</f>
        <v>14.781000000000001</v>
      </c>
      <c r="H193" s="108"/>
      <c r="I193" s="95"/>
      <c r="J193" s="2"/>
      <c r="K193" s="93" t="s">
        <v>5</v>
      </c>
      <c r="L193" s="108">
        <f>+SUM('[1]EXP TOTAL VINO PAIS'!B167:B178)/1000</f>
        <v>288.3</v>
      </c>
      <c r="M193" s="6">
        <f>+SUM(C186:C193)+SUM(B194:B197)</f>
        <v>283.065</v>
      </c>
      <c r="N193" s="6">
        <f t="shared" ref="N193" si="287">+SUM(D186:D193)+SUM(C194:C197)</f>
        <v>261.411</v>
      </c>
      <c r="O193" s="6">
        <f>+SUM(E186:E193)+SUM(D194:D197)</f>
        <v>254.71099999999998</v>
      </c>
      <c r="P193" s="6">
        <f>+SUM(F186:F193)+SUM(E194:E197)</f>
        <v>235.52800000000002</v>
      </c>
      <c r="Q193" s="109">
        <f>+SUM(G186:G193)+SUM(F194:F197)</f>
        <v>225.733</v>
      </c>
      <c r="R193" s="94"/>
      <c r="S193" s="121">
        <f t="shared" si="286"/>
        <v>-4.1587412112360389E-2</v>
      </c>
      <c r="T193" s="117">
        <f t="shared" si="284"/>
        <v>-1</v>
      </c>
    </row>
    <row r="194" spans="1:20">
      <c r="A194" s="93" t="s">
        <v>6</v>
      </c>
      <c r="B194" s="108">
        <f>+'[1]EXP TOTAL VINO PAIS'!B179/1000</f>
        <v>25.997</v>
      </c>
      <c r="C194" s="6">
        <f>+'[1]EXP TOTAL VINO PAIS'!B191/1000</f>
        <v>21.062999999999999</v>
      </c>
      <c r="D194" s="6">
        <f>+'[1]EXP TOTAL VINO PAIS'!B203/1000</f>
        <v>21.977</v>
      </c>
      <c r="E194" s="6">
        <f>+'[1]EXP TOTAL VINO PAIS'!B215/1000</f>
        <v>19.68</v>
      </c>
      <c r="F194" s="6">
        <f>+'[1]EXP TOTAL VINO PAIS'!B227/1000</f>
        <v>16.329000000000001</v>
      </c>
      <c r="G194" s="109">
        <f>+'[1]EXP TOTAL VINO PAIS'!B239/1000</f>
        <v>24.541</v>
      </c>
      <c r="H194" s="108"/>
      <c r="I194" s="95"/>
      <c r="J194" s="2"/>
      <c r="K194" s="93" t="s">
        <v>6</v>
      </c>
      <c r="L194" s="108">
        <f>+SUM('[1]EXP TOTAL VINO PAIS'!B168:B179)/1000</f>
        <v>287.15199999999999</v>
      </c>
      <c r="M194" s="6">
        <f>+SUM(C186:C194)+SUM(B195:B197)</f>
        <v>278.13099999999997</v>
      </c>
      <c r="N194" s="6">
        <f t="shared" ref="N194" si="288">+SUM(D186:D194)+SUM(C195:C197)</f>
        <v>262.32499999999999</v>
      </c>
      <c r="O194" s="6">
        <f>+SUM(E186:E194)+SUM(D195:D197)</f>
        <v>252.41400000000002</v>
      </c>
      <c r="P194" s="6">
        <f>+SUM(F186:F194)+SUM(E195:E197)</f>
        <v>232.17700000000002</v>
      </c>
      <c r="Q194" s="109">
        <f>+SUM(G186:G194)+SUM(F195:F197)</f>
        <v>233.94500000000002</v>
      </c>
      <c r="R194" s="94"/>
      <c r="S194" s="121">
        <f t="shared" si="286"/>
        <v>7.6148800268760475E-3</v>
      </c>
      <c r="T194" s="117">
        <f t="shared" si="284"/>
        <v>-1</v>
      </c>
    </row>
    <row r="195" spans="1:20">
      <c r="A195" s="93" t="s">
        <v>7</v>
      </c>
      <c r="B195" s="108">
        <f>+'[1]EXP TOTAL VINO PAIS'!B180/1000</f>
        <v>26.282</v>
      </c>
      <c r="C195" s="6">
        <f>+'[1]EXP TOTAL VINO PAIS'!B192/1000</f>
        <v>25.137</v>
      </c>
      <c r="D195" s="6">
        <f>+'[1]EXP TOTAL VINO PAIS'!B204/1000</f>
        <v>20.969000000000001</v>
      </c>
      <c r="E195" s="6">
        <f>+'[1]EXP TOTAL VINO PAIS'!B216/1000</f>
        <v>16.318999999999999</v>
      </c>
      <c r="F195" s="6">
        <f>+'[1]EXP TOTAL VINO PAIS'!B228/1000</f>
        <v>17.045999999999999</v>
      </c>
      <c r="G195" s="109">
        <f>+'[1]EXP TOTAL VINO PAIS'!B240/1000</f>
        <v>22.442</v>
      </c>
      <c r="H195" s="108"/>
      <c r="I195" s="95"/>
      <c r="J195" s="2"/>
      <c r="K195" s="93" t="s">
        <v>7</v>
      </c>
      <c r="L195" s="108">
        <f>+SUM('[1]EXP TOTAL VINO PAIS'!B169:B180)/1000</f>
        <v>287.63200000000001</v>
      </c>
      <c r="M195" s="6">
        <f>+SUM(C186:C195)+SUM(B196:B197)</f>
        <v>276.98599999999999</v>
      </c>
      <c r="N195" s="6">
        <f t="shared" ref="N195" si="289">+SUM(D186:D195)+SUM(C196:C197)</f>
        <v>258.15699999999998</v>
      </c>
      <c r="O195" s="6">
        <f>+SUM(E186:E195)+SUM(D196:D197)</f>
        <v>247.76400000000001</v>
      </c>
      <c r="P195" s="6">
        <f>+SUM(F186:F195)+SUM(E196:E197)</f>
        <v>232.90400000000002</v>
      </c>
      <c r="Q195" s="109">
        <f>+SUM(G186:G195)+SUM(F196:F197)</f>
        <v>239.34100000000001</v>
      </c>
      <c r="R195" s="94"/>
      <c r="S195" s="121">
        <f t="shared" ref="S195" si="290">+Q195/P195-1</f>
        <v>2.7637996771201712E-2</v>
      </c>
      <c r="T195" s="117">
        <f t="shared" si="284"/>
        <v>-1</v>
      </c>
    </row>
    <row r="196" spans="1:20">
      <c r="A196" s="93" t="s">
        <v>8</v>
      </c>
      <c r="B196" s="108">
        <f>+'[1]EXP TOTAL VINO PAIS'!B181/1000</f>
        <v>25.707000000000001</v>
      </c>
      <c r="C196" s="6">
        <f>+'[1]EXP TOTAL VINO PAIS'!B193/1000</f>
        <v>21.114999999999998</v>
      </c>
      <c r="D196" s="6">
        <f>+'[1]EXP TOTAL VINO PAIS'!B205/1000</f>
        <v>26.138999999999999</v>
      </c>
      <c r="E196" s="6">
        <f>+'[1]EXP TOTAL VINO PAIS'!B217/1000</f>
        <v>19.835999999999999</v>
      </c>
      <c r="F196" s="6">
        <f>+'[1]EXP TOTAL VINO PAIS'!B229/1000</f>
        <v>19.238</v>
      </c>
      <c r="G196" s="109">
        <f>+'[1]EXP TOTAL VINO PAIS'!B241/1000</f>
        <v>19.135999999999999</v>
      </c>
      <c r="H196" s="108"/>
      <c r="I196" s="95"/>
      <c r="J196" s="2"/>
      <c r="K196" s="93" t="s">
        <v>8</v>
      </c>
      <c r="L196" s="108">
        <f>+SUM('[1]EXP TOTAL VINO PAIS'!B170:B181)/1000</f>
        <v>289.76</v>
      </c>
      <c r="M196" s="6">
        <f>+SUM(C186:C196)+SUM(B197)</f>
        <v>272.39400000000001</v>
      </c>
      <c r="N196" s="6">
        <f t="shared" ref="N196" si="291">+SUM(D186:D196)+SUM(C197)</f>
        <v>263.18099999999998</v>
      </c>
      <c r="O196" s="6">
        <f>+SUM(E186:E196)+SUM(D197)</f>
        <v>241.46099999999998</v>
      </c>
      <c r="P196" s="6">
        <f>+SUM(F186:F196)+SUM(E197)</f>
        <v>232.30600000000001</v>
      </c>
      <c r="Q196" s="109">
        <f>+SUM(G186:G196)+SUM(F197)</f>
        <v>239.23900000000003</v>
      </c>
      <c r="R196" s="94"/>
      <c r="S196" s="121">
        <f t="shared" ref="S196:S197" si="292">+Q196/P196-1</f>
        <v>2.9844257143595065E-2</v>
      </c>
      <c r="T196" s="117">
        <f t="shared" si="284"/>
        <v>-1</v>
      </c>
    </row>
    <row r="197" spans="1:20">
      <c r="A197" s="93" t="s">
        <v>9</v>
      </c>
      <c r="B197" s="108">
        <f>+'[1]EXP TOTAL VINO PAIS'!B182/1000</f>
        <v>27.239000000000001</v>
      </c>
      <c r="C197" s="6">
        <f>+'[1]EXP TOTAL VINO PAIS'!B194/1000</f>
        <v>24.684999999999999</v>
      </c>
      <c r="D197" s="6">
        <f>+'[1]EXP TOTAL VINO PAIS'!B206/1000</f>
        <v>21.859000000000002</v>
      </c>
      <c r="E197" s="6">
        <f>+'[1]EXP TOTAL VINO PAIS'!B218/1000</f>
        <v>24.725000000000001</v>
      </c>
      <c r="F197" s="6">
        <f>+'[1]EXP TOTAL VINO PAIS'!B230/1000</f>
        <v>17.616</v>
      </c>
      <c r="G197" s="109">
        <f>+'[1]EXP TOTAL VINO PAIS'!B242/1000</f>
        <v>18.686</v>
      </c>
      <c r="H197" s="108"/>
      <c r="I197" s="95"/>
      <c r="J197" s="2"/>
      <c r="K197" s="93" t="s">
        <v>9</v>
      </c>
      <c r="L197" s="108">
        <f>+SUM('[1]EXP TOTAL VINO PAIS'!B171:B182)/1000</f>
        <v>292.31200000000001</v>
      </c>
      <c r="M197" s="6">
        <f>+SUM(C186:C197)</f>
        <v>269.83999999999997</v>
      </c>
      <c r="N197" s="6">
        <f t="shared" ref="N197" si="293">+SUM(D186:D197)</f>
        <v>260.35500000000002</v>
      </c>
      <c r="O197" s="6">
        <f>+SUM(E186:E197)</f>
        <v>244.32699999999997</v>
      </c>
      <c r="P197" s="6">
        <f>+SUM(F186:F197)</f>
        <v>225.197</v>
      </c>
      <c r="Q197" s="109">
        <f>+SUM(G186:G197)</f>
        <v>240.30900000000003</v>
      </c>
      <c r="R197" s="94"/>
      <c r="S197" s="121">
        <f t="shared" si="292"/>
        <v>6.71056896850315E-2</v>
      </c>
      <c r="T197" s="117">
        <f t="shared" si="284"/>
        <v>-1</v>
      </c>
    </row>
    <row r="198" spans="1:20" ht="28">
      <c r="A198" s="96" t="s">
        <v>13</v>
      </c>
      <c r="B198" s="110">
        <f>SUM(B186:B197)</f>
        <v>292.31200000000001</v>
      </c>
      <c r="C198" s="87">
        <f t="shared" ref="C198:F198" si="294">SUM(C186:C197)</f>
        <v>269.83999999999997</v>
      </c>
      <c r="D198" s="87">
        <f t="shared" si="294"/>
        <v>260.35500000000002</v>
      </c>
      <c r="E198" s="87">
        <f t="shared" si="294"/>
        <v>244.32699999999997</v>
      </c>
      <c r="F198" s="87">
        <f t="shared" si="294"/>
        <v>225.197</v>
      </c>
      <c r="G198" s="87">
        <f t="shared" ref="G198" si="295">SUM(G186:G197)</f>
        <v>240.30900000000003</v>
      </c>
      <c r="H198" s="110"/>
      <c r="I198" s="98"/>
      <c r="J198" s="3"/>
      <c r="K198" s="96" t="s">
        <v>14</v>
      </c>
      <c r="L198" s="110">
        <f t="shared" ref="L198" si="296">+AVERAGE(L186:L197)</f>
        <v>288.50166666666672</v>
      </c>
      <c r="M198" s="87">
        <f>+AVERAGE(M186:M197)</f>
        <v>282.13066666666668</v>
      </c>
      <c r="N198" s="87">
        <f t="shared" ref="N198:Q198" si="297">+AVERAGE(N186:N197)</f>
        <v>263.06733333333335</v>
      </c>
      <c r="O198" s="87">
        <f t="shared" si="297"/>
        <v>253.63441666666665</v>
      </c>
      <c r="P198" s="87">
        <f t="shared" si="297"/>
        <v>234.98575000000002</v>
      </c>
      <c r="Q198" s="111">
        <f t="shared" si="297"/>
        <v>230.03441666666666</v>
      </c>
      <c r="R198" s="111">
        <f t="shared" ref="R198" si="298">+AVERAGE(R186:R197)</f>
        <v>244.97380000000004</v>
      </c>
      <c r="S198" s="123">
        <f t="shared" ref="S198" si="299">+R198/Q198-1</f>
        <v>6.4944122491815692E-2</v>
      </c>
      <c r="T198" s="188">
        <f t="shared" si="284"/>
        <v>-2.7848683191416534E-2</v>
      </c>
    </row>
    <row r="199" spans="1:20" ht="28">
      <c r="A199" s="99" t="s">
        <v>15</v>
      </c>
      <c r="B199" s="112">
        <f t="shared" ref="B199:G199" si="300">+B198/B$360</f>
        <v>0.35786324137576425</v>
      </c>
      <c r="C199" s="88">
        <f t="shared" si="300"/>
        <v>0.33481982216729572</v>
      </c>
      <c r="D199" s="88">
        <f t="shared" si="300"/>
        <v>0.31586513964040475</v>
      </c>
      <c r="E199" s="88">
        <f t="shared" si="300"/>
        <v>0.30690722452373709</v>
      </c>
      <c r="F199" s="88">
        <f t="shared" si="300"/>
        <v>0.28864601171005816</v>
      </c>
      <c r="G199" s="88">
        <f t="shared" si="300"/>
        <v>0.29078595180128075</v>
      </c>
      <c r="H199" s="223"/>
      <c r="I199" s="101"/>
      <c r="J199" s="3"/>
      <c r="K199" s="99" t="s">
        <v>15</v>
      </c>
      <c r="L199" s="112">
        <f t="shared" ref="L199:Q199" si="301">+L198/L$360</f>
        <v>0.39161841973928041</v>
      </c>
      <c r="M199" s="88">
        <f t="shared" si="301"/>
        <v>0.34806921847872707</v>
      </c>
      <c r="N199" s="88">
        <f t="shared" si="301"/>
        <v>0.32473830333513248</v>
      </c>
      <c r="O199" s="88">
        <f t="shared" si="301"/>
        <v>0.31044154603227897</v>
      </c>
      <c r="P199" s="88">
        <f t="shared" si="301"/>
        <v>0.298907712265436</v>
      </c>
      <c r="Q199" s="113">
        <f t="shared" si="301"/>
        <v>0.28687537815637815</v>
      </c>
      <c r="R199" s="113">
        <f t="shared" ref="R199" si="302">+R198/R$360</f>
        <v>0.29849597986484122</v>
      </c>
      <c r="S199" s="122"/>
      <c r="T199" s="118"/>
    </row>
    <row r="200" spans="1:20" ht="29" thickBot="1">
      <c r="A200" s="102" t="s">
        <v>12</v>
      </c>
      <c r="B200" s="114"/>
      <c r="C200" s="89">
        <f>+C198/B198-1</f>
        <v>-7.6876761816141781E-2</v>
      </c>
      <c r="D200" s="89">
        <f t="shared" ref="D200:G200" si="303">+D198/C198-1</f>
        <v>-3.5150459531574141E-2</v>
      </c>
      <c r="E200" s="89">
        <f t="shared" si="303"/>
        <v>-6.1562097904784063E-2</v>
      </c>
      <c r="F200" s="89">
        <f t="shared" si="303"/>
        <v>-7.829670891878493E-2</v>
      </c>
      <c r="G200" s="89">
        <f t="shared" si="303"/>
        <v>6.71056896850315E-2</v>
      </c>
      <c r="H200" s="114"/>
      <c r="I200" s="105"/>
      <c r="J200" s="2"/>
      <c r="K200" s="102" t="s">
        <v>12</v>
      </c>
      <c r="L200" s="114"/>
      <c r="M200" s="89">
        <f>+M198/L198-1</f>
        <v>-2.2083061334134513E-2</v>
      </c>
      <c r="N200" s="89">
        <f t="shared" ref="N200:R200" si="304">+N198/M198-1</f>
        <v>-6.7569164169793638E-2</v>
      </c>
      <c r="O200" s="89">
        <f t="shared" si="304"/>
        <v>-3.5857423067858551E-2</v>
      </c>
      <c r="P200" s="89">
        <f t="shared" si="304"/>
        <v>-7.3525773480399681E-2</v>
      </c>
      <c r="Q200" s="115">
        <f t="shared" si="304"/>
        <v>-2.1070781242408798E-2</v>
      </c>
      <c r="R200" s="115">
        <f t="shared" si="304"/>
        <v>6.4944122491815692E-2</v>
      </c>
      <c r="S200" s="103"/>
      <c r="T200" s="119"/>
    </row>
    <row r="201" spans="1:20" ht="15" thickBo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</row>
    <row r="202" spans="1:20" ht="15" thickBot="1">
      <c r="A202" s="285" t="s">
        <v>120</v>
      </c>
      <c r="B202" s="286"/>
      <c r="C202" s="286"/>
      <c r="D202" s="286"/>
      <c r="E202" s="286"/>
      <c r="F202" s="286"/>
      <c r="G202" s="286"/>
      <c r="H202" s="286"/>
      <c r="I202" s="287"/>
      <c r="J202" s="2"/>
      <c r="K202" s="285" t="s">
        <v>121</v>
      </c>
      <c r="L202" s="286"/>
      <c r="M202" s="286"/>
      <c r="N202" s="286"/>
      <c r="O202" s="286"/>
      <c r="P202" s="286"/>
      <c r="Q202" s="286"/>
      <c r="R202" s="286"/>
      <c r="S202" s="286"/>
      <c r="T202" s="287"/>
    </row>
    <row r="203" spans="1:20" ht="42">
      <c r="A203" s="90"/>
      <c r="B203" s="106">
        <v>2016</v>
      </c>
      <c r="C203" s="86">
        <f>+B203+1</f>
        <v>2017</v>
      </c>
      <c r="D203" s="86">
        <f t="shared" ref="D203:G203" si="305">+C203+1</f>
        <v>2018</v>
      </c>
      <c r="E203" s="86">
        <f t="shared" si="305"/>
        <v>2019</v>
      </c>
      <c r="F203" s="86">
        <f t="shared" si="305"/>
        <v>2020</v>
      </c>
      <c r="G203" s="107">
        <f t="shared" si="305"/>
        <v>2021</v>
      </c>
      <c r="H203" s="106">
        <v>2022</v>
      </c>
      <c r="I203" s="92" t="s">
        <v>16</v>
      </c>
      <c r="J203" s="2"/>
      <c r="K203" s="90"/>
      <c r="L203" s="106">
        <v>2016</v>
      </c>
      <c r="M203" s="86">
        <f>+L203+1</f>
        <v>2017</v>
      </c>
      <c r="N203" s="86">
        <f t="shared" ref="N203:Q203" si="306">+M203+1</f>
        <v>2018</v>
      </c>
      <c r="O203" s="86">
        <f t="shared" si="306"/>
        <v>2019</v>
      </c>
      <c r="P203" s="86">
        <f t="shared" si="306"/>
        <v>2020</v>
      </c>
      <c r="Q203" s="107">
        <f t="shared" si="306"/>
        <v>2021</v>
      </c>
      <c r="R203" s="91">
        <v>2022</v>
      </c>
      <c r="S203" s="120" t="s">
        <v>16</v>
      </c>
      <c r="T203" s="116" t="s">
        <v>21</v>
      </c>
    </row>
    <row r="204" spans="1:20">
      <c r="A204" s="93" t="s">
        <v>10</v>
      </c>
      <c r="B204" s="108">
        <f>+'[1]EXP TOTAL VINO PAIS'!C171/1000</f>
        <v>5.8490000000000002</v>
      </c>
      <c r="C204" s="6">
        <f>+'[1]EXP TOTAL VINO PAIS'!C183/1000</f>
        <v>7.4080000000000004</v>
      </c>
      <c r="D204" s="6">
        <f>+'[1]EXP TOTAL VINO PAIS'!C195/1000</f>
        <v>7.234</v>
      </c>
      <c r="E204" s="6">
        <f>+'[1]EXP TOTAL VINO PAIS'!C207/1000</f>
        <v>9.1940000000000008</v>
      </c>
      <c r="F204" s="6">
        <f>+'[1]EXP TOTAL VINO PAIS'!C219/1000</f>
        <v>9.8350000000000009</v>
      </c>
      <c r="G204" s="109">
        <f>+'[1]EXP TOTAL VINO PAIS'!C231/1000</f>
        <v>8.5909999999999993</v>
      </c>
      <c r="H204" s="108">
        <f>+'[1]EXP TOTAL VINO PAIS'!C243/1000</f>
        <v>6.8529999999999998</v>
      </c>
      <c r="I204" s="95">
        <f>+H204/G204-1</f>
        <v>-0.20230473751600508</v>
      </c>
      <c r="J204" s="2"/>
      <c r="K204" s="93" t="s">
        <v>10</v>
      </c>
      <c r="L204" s="108">
        <f>+SUM('[1]EXP TOTAL VINO PAIS'!C160:C171)/1000</f>
        <v>85.552000000000007</v>
      </c>
      <c r="M204" s="6">
        <f>+SUM(C204)+SUM(B205:B215)</f>
        <v>91.125999999999991</v>
      </c>
      <c r="N204" s="6">
        <f t="shared" ref="N204" si="307">+SUM(D204)+SUM(C205:C215)</f>
        <v>100.062</v>
      </c>
      <c r="O204" s="6">
        <f>+SUM(E204)+SUM(D205:D215)</f>
        <v>108.786</v>
      </c>
      <c r="P204" s="6">
        <f>+SUM(F204)+SUM(E205:E215)</f>
        <v>114.94299999999998</v>
      </c>
      <c r="Q204" s="109">
        <f>+SUM(G204)+SUM(F205:F215)</f>
        <v>124.02399999999999</v>
      </c>
      <c r="R204" s="109">
        <f>+SUM(H204)+SUM(G205:G215)</f>
        <v>127.24099999999999</v>
      </c>
      <c r="S204" s="121">
        <f t="shared" ref="S204:S208" si="308">+R204/Q204-1</f>
        <v>2.5938528026833607E-2</v>
      </c>
      <c r="T204" s="117">
        <f t="shared" ref="T204:T208" si="309">+POWER(R204/M204,0.2)-1</f>
        <v>6.9047379470682291E-2</v>
      </c>
    </row>
    <row r="205" spans="1:20">
      <c r="A205" s="93" t="s">
        <v>11</v>
      </c>
      <c r="B205" s="108">
        <f>+'[1]EXP TOTAL VINO PAIS'!C172/1000</f>
        <v>7.3760000000000003</v>
      </c>
      <c r="C205" s="6">
        <f>+'[1]EXP TOTAL VINO PAIS'!C184/1000</f>
        <v>6.7119999999999997</v>
      </c>
      <c r="D205" s="6">
        <f>+'[1]EXP TOTAL VINO PAIS'!C196/1000</f>
        <v>6.6920000000000002</v>
      </c>
      <c r="E205" s="6">
        <f>+'[1]EXP TOTAL VINO PAIS'!C208/1000</f>
        <v>9.1229999999999993</v>
      </c>
      <c r="F205" s="6">
        <f>+'[1]EXP TOTAL VINO PAIS'!C220/1000</f>
        <v>8.3230000000000004</v>
      </c>
      <c r="G205" s="109">
        <f>+'[1]EXP TOTAL VINO PAIS'!C232/1000</f>
        <v>9.6549999999999994</v>
      </c>
      <c r="H205" s="108">
        <f>+'[1]EXP TOTAL VINO PAIS'!C244/1000</f>
        <v>11.291</v>
      </c>
      <c r="I205" s="95">
        <f t="shared" ref="I205:I208" si="310">+H205/G205-1</f>
        <v>0.16944588296219587</v>
      </c>
      <c r="J205" s="2"/>
      <c r="K205" s="93" t="s">
        <v>11</v>
      </c>
      <c r="L205" s="108">
        <f>+SUM('[1]EXP TOTAL VINO PAIS'!C161:C172)/1000</f>
        <v>87.15</v>
      </c>
      <c r="M205" s="6">
        <f>+SUM(C204:C205)+SUM(B206:B215)</f>
        <v>90.461999999999989</v>
      </c>
      <c r="N205" s="6">
        <f t="shared" ref="N205" si="311">+SUM(D204:D205)+SUM(C206:C215)</f>
        <v>100.04200000000002</v>
      </c>
      <c r="O205" s="6">
        <f>+SUM(E204:E205)+SUM(D206:D215)</f>
        <v>111.21699999999998</v>
      </c>
      <c r="P205" s="6">
        <f>+SUM(F204:F205)+SUM(E206:E215)</f>
        <v>114.143</v>
      </c>
      <c r="Q205" s="109">
        <f>+SUM(G204:G205)+SUM(F206:F215)</f>
        <v>125.35599999999999</v>
      </c>
      <c r="R205" s="109">
        <f>+SUM(H204:H205)+SUM(G206:G215)</f>
        <v>128.87700000000001</v>
      </c>
      <c r="S205" s="121">
        <f t="shared" si="308"/>
        <v>2.8088005360732859E-2</v>
      </c>
      <c r="T205" s="117">
        <f t="shared" si="309"/>
        <v>7.3351200975366737E-2</v>
      </c>
    </row>
    <row r="206" spans="1:20">
      <c r="A206" s="93" t="s">
        <v>0</v>
      </c>
      <c r="B206" s="108">
        <f>+'[1]EXP TOTAL VINO PAIS'!C173/1000</f>
        <v>7.9729999999999999</v>
      </c>
      <c r="C206" s="6">
        <f>+'[1]EXP TOTAL VINO PAIS'!C185/1000</f>
        <v>7.5170000000000003</v>
      </c>
      <c r="D206" s="6">
        <f>+'[1]EXP TOTAL VINO PAIS'!C197/1000</f>
        <v>9.2550000000000008</v>
      </c>
      <c r="E206" s="6">
        <f>+'[1]EXP TOTAL VINO PAIS'!C209/1000</f>
        <v>10.531000000000001</v>
      </c>
      <c r="F206" s="6">
        <f>+'[1]EXP TOTAL VINO PAIS'!C221/1000</f>
        <v>9.3670000000000009</v>
      </c>
      <c r="G206" s="109">
        <f>+'[1]EXP TOTAL VINO PAIS'!C233/1000</f>
        <v>11.199</v>
      </c>
      <c r="H206" s="108">
        <f>+'[1]EXP TOTAL VINO PAIS'!C245/1000</f>
        <v>11.727</v>
      </c>
      <c r="I206" s="95">
        <f t="shared" si="310"/>
        <v>4.7147066702384111E-2</v>
      </c>
      <c r="J206" s="2"/>
      <c r="K206" s="93" t="s">
        <v>0</v>
      </c>
      <c r="L206" s="108">
        <f>+SUM('[1]EXP TOTAL VINO PAIS'!C162:C173)/1000</f>
        <v>89.263000000000005</v>
      </c>
      <c r="M206" s="6">
        <f>+SUM(C204:C206)+SUM(B207:B215)</f>
        <v>90.006</v>
      </c>
      <c r="N206" s="6">
        <f t="shared" ref="N206" si="312">+SUM(D204:D206)+SUM(C207:C215)</f>
        <v>101.77999999999999</v>
      </c>
      <c r="O206" s="6">
        <f>+SUM(E204:E206)+SUM(D207:D215)</f>
        <v>112.49299999999999</v>
      </c>
      <c r="P206" s="6">
        <f>+SUM(F204:F206)+SUM(E207:E215)</f>
        <v>112.979</v>
      </c>
      <c r="Q206" s="109">
        <f>+SUM(G204:G206)+SUM(F207:F215)</f>
        <v>127.18799999999999</v>
      </c>
      <c r="R206" s="109">
        <f>+SUM(H204:H206)+SUM(G207:G215)</f>
        <v>129.405</v>
      </c>
      <c r="S206" s="121">
        <f t="shared" si="308"/>
        <v>1.7430889706576247E-2</v>
      </c>
      <c r="T206" s="117">
        <f t="shared" si="309"/>
        <v>7.5315532680921615E-2</v>
      </c>
    </row>
    <row r="207" spans="1:20">
      <c r="A207" s="93" t="s">
        <v>1</v>
      </c>
      <c r="B207" s="108">
        <f>+'[1]EXP TOTAL VINO PAIS'!C174/1000</f>
        <v>6.7110000000000003</v>
      </c>
      <c r="C207" s="6">
        <f>+'[1]EXP TOTAL VINO PAIS'!C186/1000</f>
        <v>8.7620000000000005</v>
      </c>
      <c r="D207" s="6">
        <f>+'[1]EXP TOTAL VINO PAIS'!C198/1000</f>
        <v>9.4009999999999998</v>
      </c>
      <c r="E207" s="6">
        <f>+'[1]EXP TOTAL VINO PAIS'!C210/1000</f>
        <v>9.3339999999999996</v>
      </c>
      <c r="F207" s="6">
        <f>+'[1]EXP TOTAL VINO PAIS'!C222/1000</f>
        <v>8.2050000000000001</v>
      </c>
      <c r="G207" s="109">
        <f>+'[1]EXP TOTAL VINO PAIS'!C234/1000</f>
        <v>10.717000000000001</v>
      </c>
      <c r="H207" s="108">
        <f>+'[1]EXP TOTAL VINO PAIS'!C246/1000</f>
        <v>8.3079999999999998</v>
      </c>
      <c r="I207" s="95">
        <f t="shared" si="310"/>
        <v>-0.22478305495941031</v>
      </c>
      <c r="J207" s="2"/>
      <c r="K207" s="93" t="s">
        <v>1</v>
      </c>
      <c r="L207" s="108">
        <f>+SUM('[1]EXP TOTAL VINO PAIS'!C163:C174)/1000</f>
        <v>86.903000000000006</v>
      </c>
      <c r="M207" s="6">
        <f>+SUM(C204:C207)+SUM(B208:B215)</f>
        <v>92.057000000000002</v>
      </c>
      <c r="N207" s="6">
        <f t="shared" ref="N207" si="313">+SUM(D204:D207)+SUM(C208:C215)</f>
        <v>102.41900000000001</v>
      </c>
      <c r="O207" s="6">
        <f>+SUM(E204:E207)+SUM(D208:D215)</f>
        <v>112.426</v>
      </c>
      <c r="P207" s="6">
        <f>+SUM(F204:F207)+SUM(E208:E215)</f>
        <v>111.85000000000001</v>
      </c>
      <c r="Q207" s="109">
        <f>+SUM(G204:G207)+SUM(F208:F215)</f>
        <v>129.69999999999999</v>
      </c>
      <c r="R207" s="109">
        <f>+SUM(H204:H207)+SUM(G208:G215)</f>
        <v>126.996</v>
      </c>
      <c r="S207" s="121">
        <f t="shared" si="308"/>
        <v>-2.0848111025443261E-2</v>
      </c>
      <c r="T207" s="117">
        <f t="shared" si="309"/>
        <v>6.6465092925243274E-2</v>
      </c>
    </row>
    <row r="208" spans="1:20">
      <c r="A208" s="93" t="s">
        <v>2</v>
      </c>
      <c r="B208" s="108">
        <f>+'[1]EXP TOTAL VINO PAIS'!C175/1000</f>
        <v>7.0339999999999998</v>
      </c>
      <c r="C208" s="6">
        <f>+'[1]EXP TOTAL VINO PAIS'!C187/1000</f>
        <v>8.07</v>
      </c>
      <c r="D208" s="6">
        <f>+'[1]EXP TOTAL VINO PAIS'!C199/1000</f>
        <v>8.0660000000000007</v>
      </c>
      <c r="E208" s="6">
        <f>+'[1]EXP TOTAL VINO PAIS'!C211/1000</f>
        <v>10.489000000000001</v>
      </c>
      <c r="F208" s="6">
        <f>+'[1]EXP TOTAL VINO PAIS'!C223/1000</f>
        <v>12.215</v>
      </c>
      <c r="G208" s="109">
        <f>+'[1]EXP TOTAL VINO PAIS'!C235/1000</f>
        <v>11.436999999999999</v>
      </c>
      <c r="H208" s="108">
        <f>+'[1]EXP TOTAL VINO PAIS'!C247/1000</f>
        <v>9.5640000000000001</v>
      </c>
      <c r="I208" s="95">
        <f t="shared" si="310"/>
        <v>-0.16376672204249365</v>
      </c>
      <c r="J208" s="2"/>
      <c r="K208" s="93" t="s">
        <v>2</v>
      </c>
      <c r="L208" s="108">
        <f>+SUM('[1]EXP TOTAL VINO PAIS'!C164:C175)/1000</f>
        <v>87.31</v>
      </c>
      <c r="M208" s="6">
        <f>+SUM(C204:C208)+SUM(B209:B215)</f>
        <v>93.093000000000004</v>
      </c>
      <c r="N208" s="6">
        <f t="shared" ref="N208" si="314">+SUM(D204:D208)+SUM(C209:C215)</f>
        <v>102.41499999999999</v>
      </c>
      <c r="O208" s="6">
        <f>+SUM(E204:E208)+SUM(D209:D215)</f>
        <v>114.849</v>
      </c>
      <c r="P208" s="6">
        <f>+SUM(F204:F208)+SUM(E209:E215)</f>
        <v>113.57600000000001</v>
      </c>
      <c r="Q208" s="109">
        <f>+SUM(G204:G208)+SUM(F209:F215)</f>
        <v>128.922</v>
      </c>
      <c r="R208" s="109">
        <f>+SUM(H204:H208)+SUM(G209:G215)</f>
        <v>125.12299999999999</v>
      </c>
      <c r="S208" s="121">
        <f t="shared" si="308"/>
        <v>-2.9467429918865751E-2</v>
      </c>
      <c r="T208" s="117">
        <f t="shared" si="309"/>
        <v>6.0923390469668881E-2</v>
      </c>
    </row>
    <row r="209" spans="1:20">
      <c r="A209" s="93" t="s">
        <v>3</v>
      </c>
      <c r="B209" s="108">
        <f>+'[1]EXP TOTAL VINO PAIS'!C176/1000</f>
        <v>6.0439999999999996</v>
      </c>
      <c r="C209" s="6">
        <f>+'[1]EXP TOTAL VINO PAIS'!C188/1000</f>
        <v>9.9060000000000006</v>
      </c>
      <c r="D209" s="6">
        <f>+'[1]EXP TOTAL VINO PAIS'!C200/1000</f>
        <v>6.8650000000000002</v>
      </c>
      <c r="E209" s="6">
        <f>+'[1]EXP TOTAL VINO PAIS'!C212/1000</f>
        <v>7.2850000000000001</v>
      </c>
      <c r="F209" s="6">
        <f>+'[1]EXP TOTAL VINO PAIS'!C224/1000</f>
        <v>10.894</v>
      </c>
      <c r="G209" s="109">
        <f>+'[1]EXP TOTAL VINO PAIS'!C236/1000</f>
        <v>8.0289999999999999</v>
      </c>
      <c r="H209" s="108"/>
      <c r="I209" s="95"/>
      <c r="J209" s="2"/>
      <c r="K209" s="93" t="s">
        <v>3</v>
      </c>
      <c r="L209" s="108">
        <f>+SUM('[1]EXP TOTAL VINO PAIS'!C165:C176)/1000</f>
        <v>86.031000000000006</v>
      </c>
      <c r="M209" s="6">
        <f>+SUM(C204:C209)+SUM(B210:B215)</f>
        <v>96.954999999999998</v>
      </c>
      <c r="N209" s="6">
        <f t="shared" ref="N209" si="315">+SUM(D204:D209)+SUM(C210:C215)</f>
        <v>99.374000000000009</v>
      </c>
      <c r="O209" s="6">
        <f>+SUM(E204:E209)+SUM(D210:D215)</f>
        <v>115.26900000000001</v>
      </c>
      <c r="P209" s="6">
        <f>+SUM(F204:F209)+SUM(E210:E215)</f>
        <v>117.185</v>
      </c>
      <c r="Q209" s="109">
        <f>+SUM(G204:G209)+SUM(F210:F215)</f>
        <v>126.057</v>
      </c>
      <c r="R209" s="94"/>
      <c r="S209" s="121"/>
      <c r="T209" s="117"/>
    </row>
    <row r="210" spans="1:20">
      <c r="A210" s="93" t="s">
        <v>4</v>
      </c>
      <c r="B210" s="108">
        <f>+'[1]EXP TOTAL VINO PAIS'!C177/1000</f>
        <v>7.6260000000000003</v>
      </c>
      <c r="C210" s="6">
        <f>+'[1]EXP TOTAL VINO PAIS'!C189/1000</f>
        <v>8.2769999999999992</v>
      </c>
      <c r="D210" s="6">
        <f>+'[1]EXP TOTAL VINO PAIS'!C201/1000</f>
        <v>9.4819999999999993</v>
      </c>
      <c r="E210" s="6">
        <f>+'[1]EXP TOTAL VINO PAIS'!C213/1000</f>
        <v>7.923</v>
      </c>
      <c r="F210" s="6">
        <f>+'[1]EXP TOTAL VINO PAIS'!C225/1000</f>
        <v>10.254</v>
      </c>
      <c r="G210" s="109">
        <f>+'[1]EXP TOTAL VINO PAIS'!C237/1000</f>
        <v>9.8490000000000002</v>
      </c>
      <c r="H210" s="108"/>
      <c r="I210" s="95"/>
      <c r="J210" s="2"/>
      <c r="K210" s="93" t="s">
        <v>4</v>
      </c>
      <c r="L210" s="108">
        <f>+SUM('[1]EXP TOTAL VINO PAIS'!C166:C177)/1000</f>
        <v>86.46</v>
      </c>
      <c r="M210" s="6">
        <f>+SUM(C204:C210)+SUM(B211:B215)</f>
        <v>97.605999999999995</v>
      </c>
      <c r="N210" s="6">
        <f t="shared" ref="N210" si="316">+SUM(D204:D210)+SUM(C211:C215)</f>
        <v>100.57900000000001</v>
      </c>
      <c r="O210" s="6">
        <f>+SUM(E204:E210)+SUM(D211:D215)</f>
        <v>113.71000000000001</v>
      </c>
      <c r="P210" s="6">
        <f>+SUM(F204:F210)+SUM(E211:E215)</f>
        <v>119.51600000000002</v>
      </c>
      <c r="Q210" s="109">
        <f>+SUM(G204:G210)+SUM(F211:F215)</f>
        <v>125.652</v>
      </c>
      <c r="R210" s="94"/>
      <c r="S210" s="121"/>
      <c r="T210" s="117"/>
    </row>
    <row r="211" spans="1:20">
      <c r="A211" s="93" t="s">
        <v>5</v>
      </c>
      <c r="B211" s="108">
        <f>+'[1]EXP TOTAL VINO PAIS'!C178/1000</f>
        <v>8.7919999999999998</v>
      </c>
      <c r="C211" s="6">
        <f>+'[1]EXP TOTAL VINO PAIS'!C190/1000</f>
        <v>8.5079999999999991</v>
      </c>
      <c r="D211" s="6">
        <f>+'[1]EXP TOTAL VINO PAIS'!C202/1000</f>
        <v>8.5589999999999993</v>
      </c>
      <c r="E211" s="6">
        <f>+'[1]EXP TOTAL VINO PAIS'!C214/1000</f>
        <v>8.9410000000000007</v>
      </c>
      <c r="F211" s="6">
        <f>+'[1]EXP TOTAL VINO PAIS'!C226/1000</f>
        <v>11.954000000000001</v>
      </c>
      <c r="G211" s="109">
        <f>+'[1]EXP TOTAL VINO PAIS'!C238/1000</f>
        <v>8.7409999999999997</v>
      </c>
      <c r="H211" s="108"/>
      <c r="I211" s="95"/>
      <c r="J211" s="2"/>
      <c r="K211" s="93" t="s">
        <v>5</v>
      </c>
      <c r="L211" s="108">
        <f>+SUM('[1]EXP TOTAL VINO PAIS'!C167:C178)/1000</f>
        <v>88.611999999999995</v>
      </c>
      <c r="M211" s="6">
        <f>+SUM(C204:C211)+SUM(B212:B215)</f>
        <v>97.322000000000003</v>
      </c>
      <c r="N211" s="6">
        <f t="shared" ref="N211" si="317">+SUM(D204:D211)+SUM(C212:C215)</f>
        <v>100.63000000000001</v>
      </c>
      <c r="O211" s="6">
        <f>+SUM(E204:E211)+SUM(D212:D215)</f>
        <v>114.09200000000001</v>
      </c>
      <c r="P211" s="6">
        <f>+SUM(F204:F211)+SUM(E212:E215)</f>
        <v>122.529</v>
      </c>
      <c r="Q211" s="109">
        <f>+SUM(G204:G211)+SUM(F212:F215)</f>
        <v>122.43900000000001</v>
      </c>
      <c r="R211" s="94"/>
      <c r="S211" s="121"/>
      <c r="T211" s="117"/>
    </row>
    <row r="212" spans="1:20">
      <c r="A212" s="93" t="s">
        <v>6</v>
      </c>
      <c r="B212" s="108">
        <f>+'[1]EXP TOTAL VINO PAIS'!C179/1000</f>
        <v>9.15</v>
      </c>
      <c r="C212" s="6">
        <f>+'[1]EXP TOTAL VINO PAIS'!C191/1000</f>
        <v>9.8010000000000002</v>
      </c>
      <c r="D212" s="6">
        <f>+'[1]EXP TOTAL VINO PAIS'!C203/1000</f>
        <v>9.8109999999999999</v>
      </c>
      <c r="E212" s="6">
        <f>+'[1]EXP TOTAL VINO PAIS'!C215/1000</f>
        <v>10.201000000000001</v>
      </c>
      <c r="F212" s="6">
        <f>+'[1]EXP TOTAL VINO PAIS'!C227/1000</f>
        <v>11.173999999999999</v>
      </c>
      <c r="G212" s="109">
        <f>+'[1]EXP TOTAL VINO PAIS'!C239/1000</f>
        <v>12.917</v>
      </c>
      <c r="H212" s="108"/>
      <c r="I212" s="95"/>
      <c r="J212" s="2"/>
      <c r="K212" s="93" t="s">
        <v>6</v>
      </c>
      <c r="L212" s="108">
        <f>+SUM('[1]EXP TOTAL VINO PAIS'!C168:C179)/1000</f>
        <v>90.289000000000001</v>
      </c>
      <c r="M212" s="6">
        <f>+SUM(C204:C212)+SUM(B213:B215)</f>
        <v>97.972999999999999</v>
      </c>
      <c r="N212" s="6">
        <f t="shared" ref="N212" si="318">+SUM(D204:D212)+SUM(C213:C215)</f>
        <v>100.64000000000001</v>
      </c>
      <c r="O212" s="6">
        <f>+SUM(E204:E212)+SUM(D213:D215)</f>
        <v>114.48200000000001</v>
      </c>
      <c r="P212" s="6">
        <f>+SUM(F204:F212)+SUM(E213:E215)</f>
        <v>123.50200000000001</v>
      </c>
      <c r="Q212" s="109">
        <f>+SUM(G204:G212)+SUM(F213:F215)</f>
        <v>124.182</v>
      </c>
      <c r="R212" s="94"/>
      <c r="S212" s="121"/>
      <c r="T212" s="117"/>
    </row>
    <row r="213" spans="1:20">
      <c r="A213" s="93" t="s">
        <v>7</v>
      </c>
      <c r="B213" s="108">
        <f>+'[1]EXP TOTAL VINO PAIS'!C180/1000</f>
        <v>8.57</v>
      </c>
      <c r="C213" s="6">
        <f>+'[1]EXP TOTAL VINO PAIS'!C192/1000</f>
        <v>9.3170000000000002</v>
      </c>
      <c r="D213" s="6">
        <f>+'[1]EXP TOTAL VINO PAIS'!C204/1000</f>
        <v>9.798</v>
      </c>
      <c r="E213" s="6">
        <f>+'[1]EXP TOTAL VINO PAIS'!C216/1000</f>
        <v>11.881</v>
      </c>
      <c r="F213" s="6">
        <f>+'[1]EXP TOTAL VINO PAIS'!C228/1000</f>
        <v>11.475</v>
      </c>
      <c r="G213" s="109">
        <f>+'[1]EXP TOTAL VINO PAIS'!C240/1000</f>
        <v>10.999000000000001</v>
      </c>
      <c r="H213" s="108"/>
      <c r="I213" s="95"/>
      <c r="J213" s="2"/>
      <c r="K213" s="93" t="s">
        <v>7</v>
      </c>
      <c r="L213" s="108">
        <f>+SUM('[1]EXP TOTAL VINO PAIS'!C169:C180)/1000</f>
        <v>89.486000000000004</v>
      </c>
      <c r="M213" s="6">
        <f>+SUM(C204:C213)+SUM(B214:B215)</f>
        <v>98.72</v>
      </c>
      <c r="N213" s="6">
        <f t="shared" ref="N213" si="319">+SUM(D204:D213)+SUM(C214:C215)</f>
        <v>101.12100000000001</v>
      </c>
      <c r="O213" s="6">
        <f>+SUM(E204:E213)+SUM(D214:D215)</f>
        <v>116.56500000000001</v>
      </c>
      <c r="P213" s="6">
        <f>+SUM(F204:F213)+SUM(E214:E215)</f>
        <v>123.096</v>
      </c>
      <c r="Q213" s="109">
        <f>+SUM(G204:G213)+SUM(F214:F215)</f>
        <v>123.706</v>
      </c>
      <c r="R213" s="94"/>
      <c r="S213" s="121"/>
      <c r="T213" s="117"/>
    </row>
    <row r="214" spans="1:20">
      <c r="A214" s="93" t="s">
        <v>8</v>
      </c>
      <c r="B214" s="108">
        <f>+'[1]EXP TOTAL VINO PAIS'!C181/1000</f>
        <v>7.7590000000000003</v>
      </c>
      <c r="C214" s="6">
        <f>+'[1]EXP TOTAL VINO PAIS'!C193/1000</f>
        <v>8.0449999999999999</v>
      </c>
      <c r="D214" s="6">
        <f>+'[1]EXP TOTAL VINO PAIS'!C205/1000</f>
        <v>9.6370000000000005</v>
      </c>
      <c r="E214" s="6">
        <f>+'[1]EXP TOTAL VINO PAIS'!C217/1000</f>
        <v>8.2759999999999998</v>
      </c>
      <c r="F214" s="6">
        <f>+'[1]EXP TOTAL VINO PAIS'!C229/1000</f>
        <v>11.986000000000001</v>
      </c>
      <c r="G214" s="109">
        <f>+'[1]EXP TOTAL VINO PAIS'!C241/1000</f>
        <v>13.233000000000001</v>
      </c>
      <c r="H214" s="108"/>
      <c r="I214" s="95"/>
      <c r="J214" s="2"/>
      <c r="K214" s="93" t="s">
        <v>8</v>
      </c>
      <c r="L214" s="108">
        <f>+SUM('[1]EXP TOTAL VINO PAIS'!C170:C181)/1000</f>
        <v>90.522999999999996</v>
      </c>
      <c r="M214" s="6">
        <f>+SUM(C204:C214)+SUM(B215)</f>
        <v>99.006</v>
      </c>
      <c r="N214" s="6">
        <f t="shared" ref="N214" si="320">+SUM(D204:D214)+SUM(C215)</f>
        <v>102.71300000000001</v>
      </c>
      <c r="O214" s="6">
        <f>+SUM(E204:E214)+SUM(D215)</f>
        <v>115.20400000000001</v>
      </c>
      <c r="P214" s="6">
        <f>+SUM(F204:F214)+SUM(E215)</f>
        <v>126.806</v>
      </c>
      <c r="Q214" s="109">
        <f>+SUM(G204:G214)+SUM(F215)</f>
        <v>124.953</v>
      </c>
      <c r="R214" s="94"/>
      <c r="S214" s="121"/>
      <c r="T214" s="117"/>
    </row>
    <row r="215" spans="1:20">
      <c r="A215" s="93" t="s">
        <v>9</v>
      </c>
      <c r="B215" s="108">
        <f>+'[1]EXP TOTAL VINO PAIS'!C182/1000</f>
        <v>6.6829999999999998</v>
      </c>
      <c r="C215" s="6">
        <f>+'[1]EXP TOTAL VINO PAIS'!C194/1000</f>
        <v>7.9130000000000003</v>
      </c>
      <c r="D215" s="6">
        <f>+'[1]EXP TOTAL VINO PAIS'!C206/1000</f>
        <v>12.026</v>
      </c>
      <c r="E215" s="6">
        <f>+'[1]EXP TOTAL VINO PAIS'!C218/1000</f>
        <v>11.124000000000001</v>
      </c>
      <c r="F215" s="6">
        <f>+'[1]EXP TOTAL VINO PAIS'!C230/1000</f>
        <v>9.5860000000000003</v>
      </c>
      <c r="G215" s="109">
        <f>+'[1]EXP TOTAL VINO PAIS'!C242/1000</f>
        <v>13.612</v>
      </c>
      <c r="H215" s="108"/>
      <c r="I215" s="95"/>
      <c r="J215" s="2"/>
      <c r="K215" s="93" t="s">
        <v>9</v>
      </c>
      <c r="L215" s="108">
        <f>+SUM('[1]EXP TOTAL VINO PAIS'!C171:C182)/1000</f>
        <v>89.566999999999993</v>
      </c>
      <c r="M215" s="6">
        <f>+SUM(C204:C215)</f>
        <v>100.23599999999999</v>
      </c>
      <c r="N215" s="6">
        <f t="shared" ref="N215" si="321">+SUM(D204:D215)</f>
        <v>106.82600000000001</v>
      </c>
      <c r="O215" s="6">
        <f>+SUM(E204:E215)</f>
        <v>114.30200000000001</v>
      </c>
      <c r="P215" s="6">
        <f>+SUM(F204:F215)</f>
        <v>125.268</v>
      </c>
      <c r="Q215" s="109">
        <f>+SUM(G204:G215)</f>
        <v>128.97900000000001</v>
      </c>
      <c r="R215" s="94"/>
      <c r="S215" s="121"/>
      <c r="T215" s="117"/>
    </row>
    <row r="216" spans="1:20" ht="28">
      <c r="A216" s="96" t="s">
        <v>13</v>
      </c>
      <c r="B216" s="110">
        <f t="shared" ref="B216:G216" si="322">SUM(B204:B215)</f>
        <v>89.567000000000007</v>
      </c>
      <c r="C216" s="87">
        <f t="shared" si="322"/>
        <v>100.23599999999999</v>
      </c>
      <c r="D216" s="87">
        <f t="shared" si="322"/>
        <v>106.82600000000001</v>
      </c>
      <c r="E216" s="87">
        <f t="shared" si="322"/>
        <v>114.30200000000001</v>
      </c>
      <c r="F216" s="87">
        <f t="shared" si="322"/>
        <v>125.268</v>
      </c>
      <c r="G216" s="87">
        <f t="shared" si="322"/>
        <v>128.97900000000001</v>
      </c>
      <c r="H216" s="110"/>
      <c r="I216" s="98"/>
      <c r="J216" s="3"/>
      <c r="K216" s="96" t="s">
        <v>14</v>
      </c>
      <c r="L216" s="110">
        <f t="shared" ref="L216:Q216" si="323">+AVERAGE(L204:L215)</f>
        <v>88.095500000000001</v>
      </c>
      <c r="M216" s="87">
        <f t="shared" si="323"/>
        <v>95.380166666666653</v>
      </c>
      <c r="N216" s="87">
        <f t="shared" si="323"/>
        <v>101.55008333333335</v>
      </c>
      <c r="O216" s="87">
        <f t="shared" si="323"/>
        <v>113.61624999999998</v>
      </c>
      <c r="P216" s="87">
        <f t="shared" si="323"/>
        <v>118.78275000000001</v>
      </c>
      <c r="Q216" s="111">
        <f t="shared" si="323"/>
        <v>125.92983333333332</v>
      </c>
      <c r="R216" s="111">
        <f t="shared" ref="R216" si="324">+AVERAGE(R204:R215)</f>
        <v>127.5284</v>
      </c>
      <c r="S216" s="123">
        <f t="shared" ref="S216" si="325">+R216/Q216-1</f>
        <v>1.2694106109354619E-2</v>
      </c>
      <c r="T216" s="188">
        <f t="shared" ref="T216" si="326">+POWER(R216/M216,0.2)-1</f>
        <v>5.9814279681362548E-2</v>
      </c>
    </row>
    <row r="217" spans="1:20" ht="28">
      <c r="A217" s="99" t="s">
        <v>15</v>
      </c>
      <c r="B217" s="112">
        <f t="shared" ref="B217:G217" si="327">+B216/B$360</f>
        <v>0.10965248412758655</v>
      </c>
      <c r="C217" s="88">
        <f t="shared" si="327"/>
        <v>0.12437370180388768</v>
      </c>
      <c r="D217" s="88">
        <f t="shared" si="327"/>
        <v>0.1296023099507437</v>
      </c>
      <c r="E217" s="88">
        <f t="shared" si="327"/>
        <v>0.14357852213432082</v>
      </c>
      <c r="F217" s="88">
        <f t="shared" si="327"/>
        <v>0.16056212380669177</v>
      </c>
      <c r="G217" s="88">
        <f t="shared" si="327"/>
        <v>0.15607106382772759</v>
      </c>
      <c r="H217" s="223"/>
      <c r="I217" s="101"/>
      <c r="J217" s="3"/>
      <c r="K217" s="99" t="s">
        <v>15</v>
      </c>
      <c r="L217" s="112">
        <f t="shared" ref="L217:Q217" si="328">+L216/L$360</f>
        <v>0.11958274243178875</v>
      </c>
      <c r="M217" s="88">
        <f t="shared" si="328"/>
        <v>0.1176720718179191</v>
      </c>
      <c r="N217" s="88">
        <f t="shared" si="328"/>
        <v>0.12535650606007581</v>
      </c>
      <c r="O217" s="88">
        <f t="shared" si="328"/>
        <v>0.13906316330383625</v>
      </c>
      <c r="P217" s="88">
        <f t="shared" si="328"/>
        <v>0.1510946091799065</v>
      </c>
      <c r="Q217" s="113">
        <f t="shared" si="328"/>
        <v>0.15704679796249188</v>
      </c>
      <c r="R217" s="113">
        <f t="shared" ref="R217" si="329">+R216/R$360</f>
        <v>0.15539096310950565</v>
      </c>
      <c r="S217" s="122"/>
      <c r="T217" s="118"/>
    </row>
    <row r="218" spans="1:20" ht="29" thickBot="1">
      <c r="A218" s="102" t="s">
        <v>12</v>
      </c>
      <c r="B218" s="114"/>
      <c r="C218" s="89">
        <f>+C216/B216-1</f>
        <v>0.11911753212678766</v>
      </c>
      <c r="D218" s="89">
        <f t="shared" ref="D218:G218" si="330">+D216/C216-1</f>
        <v>6.5744842172473117E-2</v>
      </c>
      <c r="E218" s="89">
        <f t="shared" si="330"/>
        <v>6.9982962949094674E-2</v>
      </c>
      <c r="F218" s="89">
        <f t="shared" si="330"/>
        <v>9.5938828716907842E-2</v>
      </c>
      <c r="G218" s="89">
        <f t="shared" si="330"/>
        <v>2.9624485103937337E-2</v>
      </c>
      <c r="H218" s="114"/>
      <c r="I218" s="105"/>
      <c r="J218" s="2"/>
      <c r="K218" s="102" t="s">
        <v>12</v>
      </c>
      <c r="L218" s="114"/>
      <c r="M218" s="89">
        <f>+M216/L216-1</f>
        <v>8.2690564973995961E-2</v>
      </c>
      <c r="N218" s="89">
        <f t="shared" ref="N218:R218" si="331">+N216/M216-1</f>
        <v>6.4687627232076883E-2</v>
      </c>
      <c r="O218" s="89">
        <f t="shared" si="331"/>
        <v>0.11881985982286203</v>
      </c>
      <c r="P218" s="89">
        <f t="shared" si="331"/>
        <v>4.547324876503156E-2</v>
      </c>
      <c r="Q218" s="115">
        <f t="shared" si="331"/>
        <v>6.0169370833166536E-2</v>
      </c>
      <c r="R218" s="115">
        <f t="shared" si="331"/>
        <v>1.2694106109354619E-2</v>
      </c>
      <c r="S218" s="103"/>
      <c r="T218" s="119"/>
    </row>
    <row r="219" spans="1:20" ht="15" thickBo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</row>
    <row r="220" spans="1:20" ht="15" thickBot="1">
      <c r="A220" s="285" t="s">
        <v>122</v>
      </c>
      <c r="B220" s="286"/>
      <c r="C220" s="286"/>
      <c r="D220" s="286"/>
      <c r="E220" s="286"/>
      <c r="F220" s="286"/>
      <c r="G220" s="286"/>
      <c r="H220" s="286"/>
      <c r="I220" s="287"/>
      <c r="J220" s="2"/>
      <c r="K220" s="285" t="s">
        <v>123</v>
      </c>
      <c r="L220" s="286"/>
      <c r="M220" s="286"/>
      <c r="N220" s="286"/>
      <c r="O220" s="286"/>
      <c r="P220" s="286"/>
      <c r="Q220" s="286"/>
      <c r="R220" s="286"/>
      <c r="S220" s="286"/>
      <c r="T220" s="287"/>
    </row>
    <row r="221" spans="1:20" ht="42">
      <c r="A221" s="90"/>
      <c r="B221" s="106">
        <v>2016</v>
      </c>
      <c r="C221" s="86">
        <f>+B221+1</f>
        <v>2017</v>
      </c>
      <c r="D221" s="86">
        <f t="shared" ref="D221:G221" si="332">+C221+1</f>
        <v>2018</v>
      </c>
      <c r="E221" s="86">
        <f t="shared" si="332"/>
        <v>2019</v>
      </c>
      <c r="F221" s="86">
        <f t="shared" si="332"/>
        <v>2020</v>
      </c>
      <c r="G221" s="107">
        <f t="shared" si="332"/>
        <v>2021</v>
      </c>
      <c r="H221" s="106">
        <v>2022</v>
      </c>
      <c r="I221" s="92" t="s">
        <v>16</v>
      </c>
      <c r="J221" s="2"/>
      <c r="K221" s="90"/>
      <c r="L221" s="106">
        <v>2016</v>
      </c>
      <c r="M221" s="86">
        <f>+L221+1</f>
        <v>2017</v>
      </c>
      <c r="N221" s="86">
        <f t="shared" ref="N221:Q221" si="333">+M221+1</f>
        <v>2018</v>
      </c>
      <c r="O221" s="86">
        <f t="shared" si="333"/>
        <v>2019</v>
      </c>
      <c r="P221" s="86">
        <f t="shared" si="333"/>
        <v>2020</v>
      </c>
      <c r="Q221" s="107">
        <f t="shared" si="333"/>
        <v>2021</v>
      </c>
      <c r="R221" s="91">
        <v>2022</v>
      </c>
      <c r="S221" s="120" t="s">
        <v>16</v>
      </c>
      <c r="T221" s="116" t="s">
        <v>21</v>
      </c>
    </row>
    <row r="222" spans="1:20">
      <c r="A222" s="93" t="s">
        <v>10</v>
      </c>
      <c r="B222" s="108">
        <f>+'[1]EXP TOTAL VINO PAIS'!D171/1000</f>
        <v>4.7389999999999999</v>
      </c>
      <c r="C222" s="6">
        <f>+'[1]EXP TOTAL VINO PAIS'!D183/1000</f>
        <v>4.8310000000000004</v>
      </c>
      <c r="D222" s="6">
        <f>+'[1]EXP TOTAL VINO PAIS'!D195/1000</f>
        <v>3.8140000000000001</v>
      </c>
      <c r="E222" s="6">
        <f>+'[1]EXP TOTAL VINO PAIS'!D207/1000</f>
        <v>4.7649999999999997</v>
      </c>
      <c r="F222" s="6">
        <f>+'[1]EXP TOTAL VINO PAIS'!D219/1000</f>
        <v>3.907</v>
      </c>
      <c r="G222" s="109">
        <f>+'[1]EXP TOTAL VINO PAIS'!D231/1000</f>
        <v>6.8689999999999998</v>
      </c>
      <c r="H222" s="108">
        <f>+'[1]EXP TOTAL VINO PAIS'!D243/1000</f>
        <v>2.3540000000000001</v>
      </c>
      <c r="I222" s="95">
        <f>+H222/G222-1</f>
        <v>-0.65730091716407046</v>
      </c>
      <c r="J222" s="2"/>
      <c r="K222" s="93" t="s">
        <v>10</v>
      </c>
      <c r="L222" s="108">
        <f>+SUM('[1]EXP TOTAL VINO PAIS'!D160:D171)/1000</f>
        <v>72.927000000000007</v>
      </c>
      <c r="M222" s="6">
        <f>+SUM(C222)+SUM(B223:B233)</f>
        <v>67.072000000000017</v>
      </c>
      <c r="N222" s="6">
        <f t="shared" ref="N222" si="334">+SUM(D222)+SUM(C223:C233)</f>
        <v>67.374000000000009</v>
      </c>
      <c r="O222" s="6">
        <f>+SUM(E222)+SUM(D223:D233)</f>
        <v>67.957999999999998</v>
      </c>
      <c r="P222" s="6">
        <f>+SUM(F222)+SUM(E223:E233)</f>
        <v>67.415000000000006</v>
      </c>
      <c r="Q222" s="109">
        <f>+SUM(G222)+SUM(F223:F233)</f>
        <v>68.432000000000002</v>
      </c>
      <c r="R222" s="109">
        <f>+SUM(H222)+SUM(G223:G233)</f>
        <v>67.143999999999991</v>
      </c>
      <c r="S222" s="121">
        <f t="shared" ref="S222:S226" si="335">+R222/Q222-1</f>
        <v>-1.8821603927987041E-2</v>
      </c>
      <c r="T222" s="117">
        <f t="shared" ref="T222:T226" si="336">+POWER(R222/M222,0.2)-1</f>
        <v>2.1460252822946835E-4</v>
      </c>
    </row>
    <row r="223" spans="1:20">
      <c r="A223" s="93" t="s">
        <v>11</v>
      </c>
      <c r="B223" s="108">
        <f>+'[1]EXP TOTAL VINO PAIS'!D172/1000</f>
        <v>4.9450000000000003</v>
      </c>
      <c r="C223" s="6">
        <f>+'[1]EXP TOTAL VINO PAIS'!D184/1000</f>
        <v>4.7409999999999997</v>
      </c>
      <c r="D223" s="6">
        <f>+'[1]EXP TOTAL VINO PAIS'!D196/1000</f>
        <v>4.09</v>
      </c>
      <c r="E223" s="6">
        <f>+'[1]EXP TOTAL VINO PAIS'!D208/1000</f>
        <v>4.8259999999999996</v>
      </c>
      <c r="F223" s="6">
        <f>+'[1]EXP TOTAL VINO PAIS'!D220/1000</f>
        <v>5.774</v>
      </c>
      <c r="G223" s="109">
        <f>+'[1]EXP TOTAL VINO PAIS'!D232/1000</f>
        <v>4.7320000000000002</v>
      </c>
      <c r="H223" s="108">
        <f>+'[1]EXP TOTAL VINO PAIS'!D244/1000</f>
        <v>4.9960000000000004</v>
      </c>
      <c r="I223" s="95">
        <f t="shared" ref="I223:I226" si="337">+H223/G223-1</f>
        <v>5.5790363482671301E-2</v>
      </c>
      <c r="J223" s="2"/>
      <c r="K223" s="93" t="s">
        <v>11</v>
      </c>
      <c r="L223" s="108">
        <f>+SUM('[1]EXP TOTAL VINO PAIS'!D161:D172)/1000</f>
        <v>72.569999999999993</v>
      </c>
      <c r="M223" s="6">
        <f>+SUM(C222:C223)+SUM(B224:B233)</f>
        <v>66.868000000000009</v>
      </c>
      <c r="N223" s="6">
        <f t="shared" ref="N223" si="338">+SUM(D222:D223)+SUM(C224:C233)</f>
        <v>66.722999999999999</v>
      </c>
      <c r="O223" s="6">
        <f>+SUM(E222:E223)+SUM(D224:D233)</f>
        <v>68.694000000000003</v>
      </c>
      <c r="P223" s="6">
        <f>+SUM(F222:F223)+SUM(E224:E233)</f>
        <v>68.363</v>
      </c>
      <c r="Q223" s="109">
        <f>+SUM(G222:G223)+SUM(F224:F233)</f>
        <v>67.39</v>
      </c>
      <c r="R223" s="109">
        <f>+SUM(H222:H223)+SUM(G224:G233)</f>
        <v>67.408000000000001</v>
      </c>
      <c r="S223" s="121">
        <f t="shared" si="335"/>
        <v>2.6710194390866526E-4</v>
      </c>
      <c r="T223" s="117">
        <f t="shared" si="336"/>
        <v>1.6099302276888494E-3</v>
      </c>
    </row>
    <row r="224" spans="1:20">
      <c r="A224" s="93" t="s">
        <v>0</v>
      </c>
      <c r="B224" s="108">
        <f>+'[1]EXP TOTAL VINO PAIS'!D173/1000</f>
        <v>5.6970000000000001</v>
      </c>
      <c r="C224" s="6">
        <f>+'[1]EXP TOTAL VINO PAIS'!D185/1000</f>
        <v>5.66</v>
      </c>
      <c r="D224" s="6">
        <f>+'[1]EXP TOTAL VINO PAIS'!D197/1000</f>
        <v>4.6360000000000001</v>
      </c>
      <c r="E224" s="6">
        <f>+'[1]EXP TOTAL VINO PAIS'!D209/1000</f>
        <v>6.45</v>
      </c>
      <c r="F224" s="6">
        <f>+'[1]EXP TOTAL VINO PAIS'!D221/1000</f>
        <v>6.3220000000000001</v>
      </c>
      <c r="G224" s="109">
        <f>+'[1]EXP TOTAL VINO PAIS'!D233/1000</f>
        <v>5.1230000000000002</v>
      </c>
      <c r="H224" s="108">
        <f>+'[1]EXP TOTAL VINO PAIS'!D245/1000</f>
        <v>2.98</v>
      </c>
      <c r="I224" s="95">
        <f t="shared" si="337"/>
        <v>-0.41830958422799147</v>
      </c>
      <c r="J224" s="2"/>
      <c r="K224" s="93" t="s">
        <v>0</v>
      </c>
      <c r="L224" s="108">
        <f>+SUM('[1]EXP TOTAL VINO PAIS'!D162:D173)/1000</f>
        <v>71.929000000000002</v>
      </c>
      <c r="M224" s="6">
        <f>+SUM(C222:C224)+SUM(B225:B233)</f>
        <v>66.831000000000003</v>
      </c>
      <c r="N224" s="6">
        <f t="shared" ref="N224" si="339">+SUM(D222:D224)+SUM(C225:C233)</f>
        <v>65.698999999999998</v>
      </c>
      <c r="O224" s="6">
        <f>+SUM(E222:E224)+SUM(D225:D233)</f>
        <v>70.50800000000001</v>
      </c>
      <c r="P224" s="6">
        <f>+SUM(F222:F224)+SUM(E225:E233)</f>
        <v>68.234999999999999</v>
      </c>
      <c r="Q224" s="109">
        <f>+SUM(G222:G224)+SUM(F225:F233)</f>
        <v>66.191000000000003</v>
      </c>
      <c r="R224" s="109">
        <f>+SUM(H222:H224)+SUM(G225:G233)</f>
        <v>65.265000000000001</v>
      </c>
      <c r="S224" s="121">
        <f t="shared" si="335"/>
        <v>-1.3989817346769184E-2</v>
      </c>
      <c r="T224" s="117">
        <f t="shared" si="336"/>
        <v>-4.7310013722937638E-3</v>
      </c>
    </row>
    <row r="225" spans="1:20">
      <c r="A225" s="93" t="s">
        <v>1</v>
      </c>
      <c r="B225" s="108">
        <f>+'[1]EXP TOTAL VINO PAIS'!D174/1000</f>
        <v>6.1760000000000002</v>
      </c>
      <c r="C225" s="6">
        <f>+'[1]EXP TOTAL VINO PAIS'!D186/1000</f>
        <v>5.1829999999999998</v>
      </c>
      <c r="D225" s="6">
        <f>+'[1]EXP TOTAL VINO PAIS'!D198/1000</f>
        <v>5.0490000000000004</v>
      </c>
      <c r="E225" s="6">
        <f>+'[1]EXP TOTAL VINO PAIS'!D210/1000</f>
        <v>6.0129999999999999</v>
      </c>
      <c r="F225" s="6">
        <f>+'[1]EXP TOTAL VINO PAIS'!D222/1000</f>
        <v>6.1970000000000001</v>
      </c>
      <c r="G225" s="109">
        <f>+'[1]EXP TOTAL VINO PAIS'!D234/1000</f>
        <v>6.6260000000000003</v>
      </c>
      <c r="H225" s="108">
        <f>+'[1]EXP TOTAL VINO PAIS'!D246/1000</f>
        <v>2.8069999999999999</v>
      </c>
      <c r="I225" s="95">
        <f t="shared" si="337"/>
        <v>-0.5763658315725928</v>
      </c>
      <c r="J225" s="2"/>
      <c r="K225" s="93" t="s">
        <v>1</v>
      </c>
      <c r="L225" s="108">
        <f>+SUM('[1]EXP TOTAL VINO PAIS'!D163:D174)/1000</f>
        <v>72.158000000000001</v>
      </c>
      <c r="M225" s="6">
        <f>+SUM(C222:C225)+SUM(B226:B233)</f>
        <v>65.837999999999994</v>
      </c>
      <c r="N225" s="6">
        <f t="shared" ref="N225" si="340">+SUM(D222:D225)+SUM(C226:C233)</f>
        <v>65.564999999999998</v>
      </c>
      <c r="O225" s="6">
        <f>+SUM(E222:E225)+SUM(D226:D233)</f>
        <v>71.472000000000008</v>
      </c>
      <c r="P225" s="6">
        <f>+SUM(F222:F225)+SUM(E226:E233)</f>
        <v>68.418999999999997</v>
      </c>
      <c r="Q225" s="109">
        <f>+SUM(G222:G225)+SUM(F226:F233)</f>
        <v>66.62</v>
      </c>
      <c r="R225" s="109">
        <f>+SUM(H222:H225)+SUM(G226:G233)</f>
        <v>61.445999999999998</v>
      </c>
      <c r="S225" s="121">
        <f t="shared" si="335"/>
        <v>-7.7664365055538975E-2</v>
      </c>
      <c r="T225" s="117">
        <f t="shared" si="336"/>
        <v>-1.3712798896214684E-2</v>
      </c>
    </row>
    <row r="226" spans="1:20">
      <c r="A226" s="93" t="s">
        <v>2</v>
      </c>
      <c r="B226" s="108">
        <f>+'[1]EXP TOTAL VINO PAIS'!D175/1000</f>
        <v>6.3739999999999997</v>
      </c>
      <c r="C226" s="6">
        <f>+'[1]EXP TOTAL VINO PAIS'!D187/1000</f>
        <v>5.5860000000000003</v>
      </c>
      <c r="D226" s="6">
        <f>+'[1]EXP TOTAL VINO PAIS'!D199/1000</f>
        <v>5.5339999999999998</v>
      </c>
      <c r="E226" s="6">
        <f>+'[1]EXP TOTAL VINO PAIS'!D211/1000</f>
        <v>6.0190000000000001</v>
      </c>
      <c r="F226" s="6">
        <f>+'[1]EXP TOTAL VINO PAIS'!D223/1000</f>
        <v>7.069</v>
      </c>
      <c r="G226" s="109">
        <f>+'[1]EXP TOTAL VINO PAIS'!D235/1000</f>
        <v>6.1070000000000002</v>
      </c>
      <c r="H226" s="108">
        <f>+'[1]EXP TOTAL VINO PAIS'!D247/1000</f>
        <v>6.3109999999999999</v>
      </c>
      <c r="I226" s="95">
        <f t="shared" si="337"/>
        <v>3.340429015883406E-2</v>
      </c>
      <c r="J226" s="2"/>
      <c r="K226" s="93" t="s">
        <v>2</v>
      </c>
      <c r="L226" s="108">
        <f>+SUM('[1]EXP TOTAL VINO PAIS'!D164:D175)/1000</f>
        <v>72.307000000000002</v>
      </c>
      <c r="M226" s="6">
        <f>+SUM(C222:C226)+SUM(B227:B233)</f>
        <v>65.050000000000011</v>
      </c>
      <c r="N226" s="6">
        <f t="shared" ref="N226" si="341">+SUM(D222:D226)+SUM(C227:C233)</f>
        <v>65.512999999999991</v>
      </c>
      <c r="O226" s="6">
        <f>+SUM(E222:E226)+SUM(D227:D233)</f>
        <v>71.956999999999994</v>
      </c>
      <c r="P226" s="6">
        <f>+SUM(F222:F226)+SUM(E227:E233)</f>
        <v>69.468999999999994</v>
      </c>
      <c r="Q226" s="109">
        <f>+SUM(G222:G226)+SUM(F227:F233)</f>
        <v>65.658000000000001</v>
      </c>
      <c r="R226" s="109">
        <f>+SUM(H222:H226)+SUM(G227:G233)</f>
        <v>61.65</v>
      </c>
      <c r="S226" s="121">
        <f t="shared" si="335"/>
        <v>-6.1043589509275353E-2</v>
      </c>
      <c r="T226" s="117">
        <f t="shared" si="336"/>
        <v>-1.0679163556190141E-2</v>
      </c>
    </row>
    <row r="227" spans="1:20">
      <c r="A227" s="93" t="s">
        <v>3</v>
      </c>
      <c r="B227" s="108">
        <f>+'[1]EXP TOTAL VINO PAIS'!D176/1000</f>
        <v>5.1289999999999996</v>
      </c>
      <c r="C227" s="6">
        <f>+'[1]EXP TOTAL VINO PAIS'!D188/1000</f>
        <v>5.1870000000000003</v>
      </c>
      <c r="D227" s="6">
        <f>+'[1]EXP TOTAL VINO PAIS'!D200/1000</f>
        <v>5.5570000000000004</v>
      </c>
      <c r="E227" s="6">
        <f>+'[1]EXP TOTAL VINO PAIS'!D212/1000</f>
        <v>4.5279999999999996</v>
      </c>
      <c r="F227" s="6">
        <f>+'[1]EXP TOTAL VINO PAIS'!D224/1000</f>
        <v>3.9329999999999998</v>
      </c>
      <c r="G227" s="109">
        <f>+'[1]EXP TOTAL VINO PAIS'!D236/1000</f>
        <v>4.88</v>
      </c>
      <c r="H227" s="108"/>
      <c r="I227" s="95"/>
      <c r="J227" s="2"/>
      <c r="K227" s="93" t="s">
        <v>3</v>
      </c>
      <c r="L227" s="108">
        <f>+SUM('[1]EXP TOTAL VINO PAIS'!D165:D176)/1000</f>
        <v>70.304000000000002</v>
      </c>
      <c r="M227" s="6">
        <f>+SUM(C222:C227)+SUM(B228:B233)</f>
        <v>65.108000000000004</v>
      </c>
      <c r="N227" s="6">
        <f t="shared" ref="N227" si="342">+SUM(D222:D227)+SUM(C228:C233)</f>
        <v>65.88300000000001</v>
      </c>
      <c r="O227" s="6">
        <f>+SUM(E222:E227)+SUM(D228:D233)</f>
        <v>70.927999999999997</v>
      </c>
      <c r="P227" s="6">
        <f>+SUM(F222:F227)+SUM(E228:E233)</f>
        <v>68.873999999999995</v>
      </c>
      <c r="Q227" s="109">
        <f>+SUM(G222:G227)+SUM(F228:F233)</f>
        <v>66.605000000000004</v>
      </c>
      <c r="R227" s="94"/>
      <c r="S227" s="121"/>
      <c r="T227" s="117"/>
    </row>
    <row r="228" spans="1:20">
      <c r="A228" s="93" t="s">
        <v>4</v>
      </c>
      <c r="B228" s="108">
        <f>+'[1]EXP TOTAL VINO PAIS'!D177/1000</f>
        <v>4.5990000000000002</v>
      </c>
      <c r="C228" s="6">
        <f>+'[1]EXP TOTAL VINO PAIS'!D189/1000</f>
        <v>6.3479999999999999</v>
      </c>
      <c r="D228" s="6">
        <f>+'[1]EXP TOTAL VINO PAIS'!D201/1000</f>
        <v>6.556</v>
      </c>
      <c r="E228" s="6">
        <f>+'[1]EXP TOTAL VINO PAIS'!D213/1000</f>
        <v>5.7549999999999999</v>
      </c>
      <c r="F228" s="6">
        <f>+'[1]EXP TOTAL VINO PAIS'!D225/1000</f>
        <v>5.27</v>
      </c>
      <c r="G228" s="109">
        <f>+'[1]EXP TOTAL VINO PAIS'!D237/1000</f>
        <v>6.0149999999999997</v>
      </c>
      <c r="H228" s="108"/>
      <c r="I228" s="95"/>
      <c r="J228" s="2"/>
      <c r="K228" s="93" t="s">
        <v>4</v>
      </c>
      <c r="L228" s="108">
        <f>+SUM('[1]EXP TOTAL VINO PAIS'!D166:D177)/1000</f>
        <v>69.132000000000005</v>
      </c>
      <c r="M228" s="6">
        <f>+SUM(C222:C228)+SUM(B229:B233)</f>
        <v>66.856999999999999</v>
      </c>
      <c r="N228" s="6">
        <f t="shared" ref="N228" si="343">+SUM(D222:D228)+SUM(C229:C233)</f>
        <v>66.091000000000008</v>
      </c>
      <c r="O228" s="6">
        <f>+SUM(E222:E228)+SUM(D229:D233)</f>
        <v>70.12700000000001</v>
      </c>
      <c r="P228" s="6">
        <f>+SUM(F222:F228)+SUM(E229:E233)</f>
        <v>68.388999999999996</v>
      </c>
      <c r="Q228" s="109">
        <f>+SUM(G222:G228)+SUM(F229:F233)</f>
        <v>67.349999999999994</v>
      </c>
      <c r="R228" s="94"/>
      <c r="S228" s="121"/>
      <c r="T228" s="117"/>
    </row>
    <row r="229" spans="1:20">
      <c r="A229" s="93" t="s">
        <v>5</v>
      </c>
      <c r="B229" s="108">
        <f>+'[1]EXP TOTAL VINO PAIS'!D178/1000</f>
        <v>6.98</v>
      </c>
      <c r="C229" s="6">
        <f>+'[1]EXP TOTAL VINO PAIS'!D190/1000</f>
        <v>6.3920000000000003</v>
      </c>
      <c r="D229" s="6">
        <f>+'[1]EXP TOTAL VINO PAIS'!D202/1000</f>
        <v>7.4560000000000004</v>
      </c>
      <c r="E229" s="6">
        <f>+'[1]EXP TOTAL VINO PAIS'!D214/1000</f>
        <v>6.8410000000000002</v>
      </c>
      <c r="F229" s="6">
        <f>+'[1]EXP TOTAL VINO PAIS'!D226/1000</f>
        <v>7.1319999999999997</v>
      </c>
      <c r="G229" s="109">
        <f>+'[1]EXP TOTAL VINO PAIS'!D238/1000</f>
        <v>4.202</v>
      </c>
      <c r="H229" s="108"/>
      <c r="I229" s="95"/>
      <c r="J229" s="2"/>
      <c r="K229" s="93" t="s">
        <v>5</v>
      </c>
      <c r="L229" s="108">
        <f>+SUM('[1]EXP TOTAL VINO PAIS'!D167:D178)/1000</f>
        <v>69.537999999999997</v>
      </c>
      <c r="M229" s="6">
        <f>+SUM(C222:C229)+SUM(B230:B233)</f>
        <v>66.269000000000005</v>
      </c>
      <c r="N229" s="6">
        <f t="shared" ref="N229" si="344">+SUM(D222:D229)+SUM(C230:C233)</f>
        <v>67.155000000000001</v>
      </c>
      <c r="O229" s="6">
        <f>+SUM(E222:E229)+SUM(D230:D233)</f>
        <v>69.512</v>
      </c>
      <c r="P229" s="6">
        <f>+SUM(F222:F229)+SUM(E230:E233)</f>
        <v>68.679999999999993</v>
      </c>
      <c r="Q229" s="109">
        <f>+SUM(G222:G229)+SUM(F230:F233)</f>
        <v>64.42</v>
      </c>
      <c r="R229" s="94"/>
      <c r="S229" s="121"/>
      <c r="T229" s="117"/>
    </row>
    <row r="230" spans="1:20">
      <c r="A230" s="93" t="s">
        <v>6</v>
      </c>
      <c r="B230" s="108">
        <f>+'[1]EXP TOTAL VINO PAIS'!D179/1000</f>
        <v>6.024</v>
      </c>
      <c r="C230" s="6">
        <f>+'[1]EXP TOTAL VINO PAIS'!D191/1000</f>
        <v>4.891</v>
      </c>
      <c r="D230" s="6">
        <f>+'[1]EXP TOTAL VINO PAIS'!D203/1000</f>
        <v>5.3380000000000001</v>
      </c>
      <c r="E230" s="6">
        <f>+'[1]EXP TOTAL VINO PAIS'!D215/1000</f>
        <v>5.8380000000000001</v>
      </c>
      <c r="F230" s="6">
        <f>+'[1]EXP TOTAL VINO PAIS'!D227/1000</f>
        <v>5.2880000000000003</v>
      </c>
      <c r="G230" s="109">
        <f>+'[1]EXP TOTAL VINO PAIS'!D239/1000</f>
        <v>7.0030000000000001</v>
      </c>
      <c r="H230" s="108"/>
      <c r="I230" s="95"/>
      <c r="J230" s="2"/>
      <c r="K230" s="93" t="s">
        <v>6</v>
      </c>
      <c r="L230" s="108">
        <f>+SUM('[1]EXP TOTAL VINO PAIS'!D168:D179)/1000</f>
        <v>67.198999999999998</v>
      </c>
      <c r="M230" s="6">
        <f>+SUM(C222:C230)+SUM(B231:B233)</f>
        <v>65.135999999999996</v>
      </c>
      <c r="N230" s="6">
        <f t="shared" ref="N230" si="345">+SUM(D222:D230)+SUM(C231:C233)</f>
        <v>67.602000000000004</v>
      </c>
      <c r="O230" s="6">
        <f>+SUM(E222:E230)+SUM(D231:D233)</f>
        <v>70.012</v>
      </c>
      <c r="P230" s="6">
        <f>+SUM(F222:F230)+SUM(E231:E233)</f>
        <v>68.13</v>
      </c>
      <c r="Q230" s="109">
        <f>+SUM(G222:G230)+SUM(F231:F233)</f>
        <v>66.135000000000005</v>
      </c>
      <c r="R230" s="94"/>
      <c r="S230" s="121"/>
      <c r="T230" s="117"/>
    </row>
    <row r="231" spans="1:20">
      <c r="A231" s="93" t="s">
        <v>7</v>
      </c>
      <c r="B231" s="108">
        <f>+'[1]EXP TOTAL VINO PAIS'!D180/1000</f>
        <v>7.23</v>
      </c>
      <c r="C231" s="6">
        <f>+'[1]EXP TOTAL VINO PAIS'!D192/1000</f>
        <v>8.298</v>
      </c>
      <c r="D231" s="6">
        <f>+'[1]EXP TOTAL VINO PAIS'!D204/1000</f>
        <v>7.7190000000000003</v>
      </c>
      <c r="E231" s="6">
        <f>+'[1]EXP TOTAL VINO PAIS'!D216/1000</f>
        <v>6.3529999999999998</v>
      </c>
      <c r="F231" s="6">
        <f>+'[1]EXP TOTAL VINO PAIS'!D228/1000</f>
        <v>5.1459999999999999</v>
      </c>
      <c r="G231" s="109">
        <f>+'[1]EXP TOTAL VINO PAIS'!D240/1000</f>
        <v>6.7160000000000002</v>
      </c>
      <c r="H231" s="108"/>
      <c r="I231" s="95"/>
      <c r="J231" s="2"/>
      <c r="K231" s="93" t="s">
        <v>7</v>
      </c>
      <c r="L231" s="108">
        <f>+SUM('[1]EXP TOTAL VINO PAIS'!D169:D180)/1000</f>
        <v>67.177000000000007</v>
      </c>
      <c r="M231" s="6">
        <f>+SUM(C222:C231)+SUM(B232:B233)</f>
        <v>66.204000000000008</v>
      </c>
      <c r="N231" s="6">
        <f t="shared" ref="N231" si="346">+SUM(D222:D231)+SUM(C232:C233)</f>
        <v>67.022999999999996</v>
      </c>
      <c r="O231" s="6">
        <f>+SUM(E222:E231)+SUM(D232:D233)</f>
        <v>68.646000000000001</v>
      </c>
      <c r="P231" s="6">
        <f>+SUM(F222:F231)+SUM(E232:E233)</f>
        <v>66.923000000000002</v>
      </c>
      <c r="Q231" s="109">
        <f>+SUM(G222:G231)+SUM(F232:F233)</f>
        <v>67.704999999999998</v>
      </c>
      <c r="R231" s="94"/>
      <c r="S231" s="121"/>
      <c r="T231" s="117"/>
    </row>
    <row r="232" spans="1:20">
      <c r="A232" s="93" t="s">
        <v>8</v>
      </c>
      <c r="B232" s="108">
        <f>+'[1]EXP TOTAL VINO PAIS'!D181/1000</f>
        <v>4.4240000000000004</v>
      </c>
      <c r="C232" s="6">
        <f>+'[1]EXP TOTAL VINO PAIS'!D193/1000</f>
        <v>5.1539999999999999</v>
      </c>
      <c r="D232" s="6">
        <f>+'[1]EXP TOTAL VINO PAIS'!D205/1000</f>
        <v>4.3680000000000003</v>
      </c>
      <c r="E232" s="6">
        <f>+'[1]EXP TOTAL VINO PAIS'!D217/1000</f>
        <v>5.0069999999999997</v>
      </c>
      <c r="F232" s="6">
        <f>+'[1]EXP TOTAL VINO PAIS'!D229/1000</f>
        <v>5.1589999999999998</v>
      </c>
      <c r="G232" s="109">
        <f>+'[1]EXP TOTAL VINO PAIS'!D241/1000</f>
        <v>6.1470000000000002</v>
      </c>
      <c r="H232" s="108"/>
      <c r="I232" s="95"/>
      <c r="J232" s="2"/>
      <c r="K232" s="93" t="s">
        <v>8</v>
      </c>
      <c r="L232" s="108">
        <f>+SUM('[1]EXP TOTAL VINO PAIS'!D170:D181)/1000</f>
        <v>66.372</v>
      </c>
      <c r="M232" s="6">
        <f>+SUM(C222:C232)+SUM(B233)</f>
        <v>66.933999999999997</v>
      </c>
      <c r="N232" s="6">
        <f t="shared" ref="N232" si="347">+SUM(D222:D232)+SUM(C233)</f>
        <v>66.237000000000009</v>
      </c>
      <c r="O232" s="6">
        <f>+SUM(E222:E232)+SUM(D233)</f>
        <v>69.284999999999997</v>
      </c>
      <c r="P232" s="6">
        <f>+SUM(F222:F232)+SUM(E233)</f>
        <v>67.074999999999989</v>
      </c>
      <c r="Q232" s="109">
        <f>+SUM(G222:G232)+SUM(F233)</f>
        <v>68.692999999999998</v>
      </c>
      <c r="R232" s="94"/>
      <c r="S232" s="121"/>
      <c r="T232" s="117"/>
    </row>
    <row r="233" spans="1:20">
      <c r="A233" s="93" t="s">
        <v>9</v>
      </c>
      <c r="B233" s="108">
        <f>+'[1]EXP TOTAL VINO PAIS'!D182/1000</f>
        <v>4.6630000000000003</v>
      </c>
      <c r="C233" s="6">
        <f>+'[1]EXP TOTAL VINO PAIS'!D194/1000</f>
        <v>6.12</v>
      </c>
      <c r="D233" s="6">
        <f>+'[1]EXP TOTAL VINO PAIS'!D206/1000</f>
        <v>6.89</v>
      </c>
      <c r="E233" s="6">
        <f>+'[1]EXP TOTAL VINO PAIS'!D218/1000</f>
        <v>5.8780000000000001</v>
      </c>
      <c r="F233" s="6">
        <f>+'[1]EXP TOTAL VINO PAIS'!D230/1000</f>
        <v>4.2729999999999997</v>
      </c>
      <c r="G233" s="109">
        <f>+'[1]EXP TOTAL VINO PAIS'!D242/1000</f>
        <v>7.2389999999999999</v>
      </c>
      <c r="H233" s="108"/>
      <c r="I233" s="95"/>
      <c r="J233" s="2"/>
      <c r="K233" s="93" t="s">
        <v>9</v>
      </c>
      <c r="L233" s="108">
        <f>+SUM('[1]EXP TOTAL VINO PAIS'!D171:D182)/1000</f>
        <v>66.98</v>
      </c>
      <c r="M233" s="6">
        <f>+SUM(C222:C233)</f>
        <v>68.391000000000005</v>
      </c>
      <c r="N233" s="6">
        <f t="shared" ref="N233" si="348">+SUM(D222:D233)</f>
        <v>67.007000000000005</v>
      </c>
      <c r="O233" s="6">
        <f>+SUM(E222:E233)</f>
        <v>68.272999999999996</v>
      </c>
      <c r="P233" s="6">
        <f>+SUM(F222:F233)</f>
        <v>65.47</v>
      </c>
      <c r="Q233" s="109">
        <f>+SUM(G222:G233)</f>
        <v>71.659000000000006</v>
      </c>
      <c r="R233" s="94"/>
      <c r="S233" s="121"/>
      <c r="T233" s="117"/>
    </row>
    <row r="234" spans="1:20" ht="28">
      <c r="A234" s="96" t="s">
        <v>13</v>
      </c>
      <c r="B234" s="110">
        <f>SUM(B222:B233)</f>
        <v>66.980000000000018</v>
      </c>
      <c r="C234" s="87">
        <f t="shared" ref="C234:F234" si="349">SUM(C222:C233)</f>
        <v>68.391000000000005</v>
      </c>
      <c r="D234" s="87">
        <f t="shared" si="349"/>
        <v>67.007000000000005</v>
      </c>
      <c r="E234" s="87">
        <f t="shared" si="349"/>
        <v>68.272999999999996</v>
      </c>
      <c r="F234" s="87">
        <f t="shared" si="349"/>
        <v>65.47</v>
      </c>
      <c r="G234" s="87">
        <f t="shared" ref="G234" si="350">SUM(G222:G233)</f>
        <v>71.659000000000006</v>
      </c>
      <c r="H234" s="110"/>
      <c r="I234" s="98"/>
      <c r="J234" s="3"/>
      <c r="K234" s="96" t="s">
        <v>14</v>
      </c>
      <c r="L234" s="110">
        <f>+AVERAGE(L222:L233)</f>
        <v>69.882750000000001</v>
      </c>
      <c r="M234" s="87">
        <f>+AVERAGE(M222:M233)</f>
        <v>66.379833333333323</v>
      </c>
      <c r="N234" s="87">
        <f t="shared" ref="N234:Q234" si="351">+AVERAGE(N222:N233)</f>
        <v>66.48933333333332</v>
      </c>
      <c r="O234" s="87">
        <f t="shared" si="351"/>
        <v>69.780999999999992</v>
      </c>
      <c r="P234" s="87">
        <f t="shared" si="351"/>
        <v>67.953500000000005</v>
      </c>
      <c r="Q234" s="111">
        <f t="shared" si="351"/>
        <v>67.238166666666672</v>
      </c>
      <c r="R234" s="111">
        <f t="shared" ref="R234" si="352">+AVERAGE(R222:R233)</f>
        <v>64.582599999999999</v>
      </c>
      <c r="S234" s="123">
        <f t="shared" ref="S234" si="353">+R234/Q234-1</f>
        <v>-3.9494929715018112E-2</v>
      </c>
      <c r="T234" s="188">
        <f t="shared" ref="T234" si="354">+POWER(R234/M234,0.2)-1</f>
        <v>-5.4746135497650839E-3</v>
      </c>
    </row>
    <row r="235" spans="1:20" ht="28">
      <c r="A235" s="99" t="s">
        <v>15</v>
      </c>
      <c r="B235" s="112">
        <f t="shared" ref="B235:G235" si="355">+B234/B$360</f>
        <v>8.2000328099252492E-2</v>
      </c>
      <c r="C235" s="88">
        <f t="shared" si="355"/>
        <v>8.4860148450354E-2</v>
      </c>
      <c r="D235" s="88">
        <f t="shared" si="355"/>
        <v>8.1293523888093563E-2</v>
      </c>
      <c r="E235" s="88">
        <f t="shared" si="355"/>
        <v>8.5759973068506981E-2</v>
      </c>
      <c r="F235" s="88">
        <f t="shared" si="355"/>
        <v>8.3916101842642254E-2</v>
      </c>
      <c r="G235" s="88">
        <f t="shared" si="355"/>
        <v>8.6710986771731294E-2</v>
      </c>
      <c r="H235" s="223"/>
      <c r="I235" s="101"/>
      <c r="J235" s="3"/>
      <c r="K235" s="99" t="s">
        <v>15</v>
      </c>
      <c r="L235" s="112">
        <f t="shared" ref="L235:Q235" si="356">+L234/L$360</f>
        <v>9.4860360559564164E-2</v>
      </c>
      <c r="M235" s="88">
        <f t="shared" si="356"/>
        <v>8.18938862054987E-2</v>
      </c>
      <c r="N235" s="88">
        <f t="shared" si="356"/>
        <v>8.2076451769828501E-2</v>
      </c>
      <c r="O235" s="88">
        <f t="shared" si="356"/>
        <v>8.541002364102844E-2</v>
      </c>
      <c r="P235" s="88">
        <f t="shared" si="356"/>
        <v>8.6438540317569479E-2</v>
      </c>
      <c r="Q235" s="113">
        <f t="shared" si="356"/>
        <v>8.385255897161005E-2</v>
      </c>
      <c r="R235" s="113">
        <f t="shared" ref="R235" si="357">+R234/R$360</f>
        <v>7.8692686602481951E-2</v>
      </c>
      <c r="S235" s="122"/>
      <c r="T235" s="118"/>
    </row>
    <row r="236" spans="1:20" ht="29" thickBot="1">
      <c r="A236" s="102" t="s">
        <v>12</v>
      </c>
      <c r="B236" s="114"/>
      <c r="C236" s="89">
        <f>+C234/B234-1</f>
        <v>2.1065989847715461E-2</v>
      </c>
      <c r="D236" s="89">
        <f t="shared" ref="D236:G236" si="358">+D234/C234-1</f>
        <v>-2.0236580836659801E-2</v>
      </c>
      <c r="E236" s="89">
        <f t="shared" si="358"/>
        <v>1.8893548435237939E-2</v>
      </c>
      <c r="F236" s="89">
        <f t="shared" si="358"/>
        <v>-4.1055761428383075E-2</v>
      </c>
      <c r="G236" s="89">
        <f t="shared" si="358"/>
        <v>9.4531846647319506E-2</v>
      </c>
      <c r="H236" s="114"/>
      <c r="I236" s="105"/>
      <c r="J236" s="2"/>
      <c r="K236" s="102" t="s">
        <v>12</v>
      </c>
      <c r="L236" s="114"/>
      <c r="M236" s="89">
        <f>+M234/L234-1</f>
        <v>-5.0125627092046043E-2</v>
      </c>
      <c r="N236" s="89">
        <f t="shared" ref="N236:R236" si="359">+N234/M234-1</f>
        <v>1.6495973927823648E-3</v>
      </c>
      <c r="O236" s="89">
        <f t="shared" si="359"/>
        <v>4.9506687789520276E-2</v>
      </c>
      <c r="P236" s="89">
        <f t="shared" si="359"/>
        <v>-2.6189077255986404E-2</v>
      </c>
      <c r="Q236" s="115">
        <f t="shared" si="359"/>
        <v>-1.0526806320989124E-2</v>
      </c>
      <c r="R236" s="115">
        <f t="shared" si="359"/>
        <v>-3.9494929715018112E-2</v>
      </c>
      <c r="S236" s="103"/>
      <c r="T236" s="119"/>
    </row>
    <row r="237" spans="1:20" ht="15" thickBot="1"/>
    <row r="238" spans="1:20" ht="15" thickBot="1">
      <c r="A238" s="285" t="s">
        <v>124</v>
      </c>
      <c r="B238" s="286"/>
      <c r="C238" s="286"/>
      <c r="D238" s="286"/>
      <c r="E238" s="286"/>
      <c r="F238" s="286"/>
      <c r="G238" s="286"/>
      <c r="H238" s="286"/>
      <c r="I238" s="287"/>
      <c r="J238" s="2"/>
      <c r="K238" s="285" t="s">
        <v>125</v>
      </c>
      <c r="L238" s="286"/>
      <c r="M238" s="286"/>
      <c r="N238" s="286"/>
      <c r="O238" s="286"/>
      <c r="P238" s="286"/>
      <c r="Q238" s="286"/>
      <c r="R238" s="286"/>
      <c r="S238" s="286"/>
      <c r="T238" s="287"/>
    </row>
    <row r="239" spans="1:20" ht="42">
      <c r="A239" s="90"/>
      <c r="B239" s="106">
        <v>2016</v>
      </c>
      <c r="C239" s="86">
        <f>+B239+1</f>
        <v>2017</v>
      </c>
      <c r="D239" s="86">
        <f t="shared" ref="D239:G239" si="360">+C239+1</f>
        <v>2018</v>
      </c>
      <c r="E239" s="86">
        <f t="shared" si="360"/>
        <v>2019</v>
      </c>
      <c r="F239" s="86">
        <f t="shared" si="360"/>
        <v>2020</v>
      </c>
      <c r="G239" s="107">
        <f t="shared" si="360"/>
        <v>2021</v>
      </c>
      <c r="H239" s="106">
        <v>2022</v>
      </c>
      <c r="I239" s="92" t="s">
        <v>16</v>
      </c>
      <c r="J239" s="2"/>
      <c r="K239" s="90"/>
      <c r="L239" s="106">
        <v>2016</v>
      </c>
      <c r="M239" s="86">
        <f>+L239+1</f>
        <v>2017</v>
      </c>
      <c r="N239" s="86">
        <f t="shared" ref="N239:Q239" si="361">+M239+1</f>
        <v>2018</v>
      </c>
      <c r="O239" s="86">
        <f t="shared" si="361"/>
        <v>2019</v>
      </c>
      <c r="P239" s="86">
        <f t="shared" si="361"/>
        <v>2020</v>
      </c>
      <c r="Q239" s="107">
        <f t="shared" si="361"/>
        <v>2021</v>
      </c>
      <c r="R239" s="91">
        <v>2022</v>
      </c>
      <c r="S239" s="120" t="s">
        <v>16</v>
      </c>
      <c r="T239" s="116" t="s">
        <v>21</v>
      </c>
    </row>
    <row r="240" spans="1:20">
      <c r="A240" s="93" t="s">
        <v>10</v>
      </c>
      <c r="B240" s="108">
        <f>+'[1]EXP TOTAL VINO PAIS'!E171/1000</f>
        <v>1.5940000000000001</v>
      </c>
      <c r="C240" s="6">
        <f>+'[1]EXP TOTAL VINO PAIS'!E183/1000</f>
        <v>2.3319999999999999</v>
      </c>
      <c r="D240" s="6">
        <f>+'[1]EXP TOTAL VINO PAIS'!E195/1000</f>
        <v>3.7949999999999999</v>
      </c>
      <c r="E240" s="6">
        <f>+'[1]EXP TOTAL VINO PAIS'!E207/1000</f>
        <v>2.1680000000000001</v>
      </c>
      <c r="F240" s="6">
        <f>+'[1]EXP TOTAL VINO PAIS'!E219/1000</f>
        <v>1.9390000000000001</v>
      </c>
      <c r="G240" s="109">
        <f>+'[1]EXP TOTAL VINO PAIS'!E231/1000</f>
        <v>5.4989999999999997</v>
      </c>
      <c r="H240" s="108">
        <f>+'[1]EXP TOTAL VINO PAIS'!E243/1000</f>
        <v>3.9670000000000001</v>
      </c>
      <c r="I240" s="95">
        <f>+H240/G240-1</f>
        <v>-0.27859610838334237</v>
      </c>
      <c r="J240" s="2"/>
      <c r="K240" s="93" t="s">
        <v>10</v>
      </c>
      <c r="L240" s="108">
        <f>+SUM('[1]EXP TOTAL VINO PAIS'!E160:E171)/1000</f>
        <v>48.701000000000001</v>
      </c>
      <c r="M240" s="6">
        <f>+SUM(C240)+SUM(B241:B251)</f>
        <v>47.362000000000002</v>
      </c>
      <c r="N240" s="6">
        <f t="shared" ref="N240" si="362">+SUM(D240)+SUM(C241:C251)</f>
        <v>56.518000000000001</v>
      </c>
      <c r="O240" s="6">
        <f>+SUM(E240)+SUM(D241:D251)</f>
        <v>55.251999999999995</v>
      </c>
      <c r="P240" s="6">
        <f>+SUM(F240)+SUM(E241:E251)</f>
        <v>57.580000000000005</v>
      </c>
      <c r="Q240" s="109">
        <f>+SUM(G240)+SUM(F241:F251)</f>
        <v>69.527999999999992</v>
      </c>
      <c r="R240" s="109">
        <f>+SUM(H240)+SUM(G241:G251)</f>
        <v>82.146000000000001</v>
      </c>
      <c r="S240" s="121">
        <f t="shared" ref="S240:S244" si="363">+R240/Q240-1</f>
        <v>0.18148084225060424</v>
      </c>
      <c r="T240" s="117">
        <f t="shared" ref="T240:T244" si="364">+POWER(R240/M240,0.2)-1</f>
        <v>0.11642943294896879</v>
      </c>
    </row>
    <row r="241" spans="1:20">
      <c r="A241" s="93" t="s">
        <v>11</v>
      </c>
      <c r="B241" s="108">
        <f>+'[1]EXP TOTAL VINO PAIS'!E172/1000</f>
        <v>1.8759999999999999</v>
      </c>
      <c r="C241" s="6">
        <f>+'[1]EXP TOTAL VINO PAIS'!E184/1000</f>
        <v>2.758</v>
      </c>
      <c r="D241" s="6">
        <f>+'[1]EXP TOTAL VINO PAIS'!E196/1000</f>
        <v>2.91</v>
      </c>
      <c r="E241" s="6">
        <f>+'[1]EXP TOTAL VINO PAIS'!E208/1000</f>
        <v>3.1909999999999998</v>
      </c>
      <c r="F241" s="6">
        <f>+'[1]EXP TOTAL VINO PAIS'!E220/1000</f>
        <v>3.8980000000000001</v>
      </c>
      <c r="G241" s="109">
        <f>+'[1]EXP TOTAL VINO PAIS'!E232/1000</f>
        <v>4.0529999999999999</v>
      </c>
      <c r="H241" s="108">
        <f>+'[1]EXP TOTAL VINO PAIS'!E244/1000</f>
        <v>6.1349999999999998</v>
      </c>
      <c r="I241" s="95">
        <f t="shared" ref="I241:I244" si="365">+H241/G241-1</f>
        <v>0.51369356032568469</v>
      </c>
      <c r="J241" s="2"/>
      <c r="K241" s="93" t="s">
        <v>11</v>
      </c>
      <c r="L241" s="108">
        <f>+SUM('[1]EXP TOTAL VINO PAIS'!E161:E172)/1000</f>
        <v>47.177999999999997</v>
      </c>
      <c r="M241" s="6">
        <f>+SUM(C240:C241)+SUM(B242:B251)</f>
        <v>48.244</v>
      </c>
      <c r="N241" s="6">
        <f t="shared" ref="N241" si="366">+SUM(D240:D241)+SUM(C242:C251)</f>
        <v>56.669999999999995</v>
      </c>
      <c r="O241" s="6">
        <f>+SUM(E240:E241)+SUM(D242:D251)</f>
        <v>55.533000000000001</v>
      </c>
      <c r="P241" s="6">
        <f>+SUM(F240:F241)+SUM(E242:E251)</f>
        <v>58.287000000000006</v>
      </c>
      <c r="Q241" s="109">
        <f>+SUM(G240:G241)+SUM(F242:F251)</f>
        <v>69.682999999999993</v>
      </c>
      <c r="R241" s="109">
        <f>+SUM(H240:H241)+SUM(G242:G251)</f>
        <v>84.228000000000009</v>
      </c>
      <c r="S241" s="121">
        <f t="shared" si="363"/>
        <v>0.2087309673808535</v>
      </c>
      <c r="T241" s="117">
        <f t="shared" si="364"/>
        <v>0.11789917573788355</v>
      </c>
    </row>
    <row r="242" spans="1:20">
      <c r="A242" s="93" t="s">
        <v>0</v>
      </c>
      <c r="B242" s="108">
        <f>+'[1]EXP TOTAL VINO PAIS'!E173/1000</f>
        <v>3.3839999999999999</v>
      </c>
      <c r="C242" s="6">
        <f>+'[1]EXP TOTAL VINO PAIS'!E185/1000</f>
        <v>2.968</v>
      </c>
      <c r="D242" s="6">
        <f>+'[1]EXP TOTAL VINO PAIS'!E197/1000</f>
        <v>4.4240000000000004</v>
      </c>
      <c r="E242" s="6">
        <f>+'[1]EXP TOTAL VINO PAIS'!E209/1000</f>
        <v>3.5139999999999998</v>
      </c>
      <c r="F242" s="6">
        <f>+'[1]EXP TOTAL VINO PAIS'!E221/1000</f>
        <v>2.9260000000000002</v>
      </c>
      <c r="G242" s="109">
        <f>+'[1]EXP TOTAL VINO PAIS'!E233/1000</f>
        <v>6.1929999999999996</v>
      </c>
      <c r="H242" s="108">
        <f>+'[1]EXP TOTAL VINO PAIS'!E245/1000</f>
        <v>5.8419999999999996</v>
      </c>
      <c r="I242" s="95">
        <f t="shared" si="365"/>
        <v>-5.6676893266591311E-2</v>
      </c>
      <c r="J242" s="2"/>
      <c r="K242" s="93" t="s">
        <v>0</v>
      </c>
      <c r="L242" s="108">
        <f>+SUM('[1]EXP TOTAL VINO PAIS'!E162:E173)/1000</f>
        <v>46.392000000000003</v>
      </c>
      <c r="M242" s="6">
        <f>+SUM(C240:C242)+SUM(B243:B251)</f>
        <v>47.827999999999996</v>
      </c>
      <c r="N242" s="6">
        <f t="shared" ref="N242" si="367">+SUM(D240:D242)+SUM(C243:C251)</f>
        <v>58.126000000000005</v>
      </c>
      <c r="O242" s="6">
        <f>+SUM(E240:E242)+SUM(D243:D251)</f>
        <v>54.622999999999998</v>
      </c>
      <c r="P242" s="6">
        <f>+SUM(F240:F242)+SUM(E243:E251)</f>
        <v>57.698999999999998</v>
      </c>
      <c r="Q242" s="109">
        <f>+SUM(G240:G242)+SUM(F243:F251)</f>
        <v>72.95</v>
      </c>
      <c r="R242" s="109">
        <f>+SUM(H240:H242)+SUM(G243:G251)</f>
        <v>83.87700000000001</v>
      </c>
      <c r="S242" s="121">
        <f t="shared" si="363"/>
        <v>0.14978752570253606</v>
      </c>
      <c r="T242" s="117">
        <f t="shared" si="364"/>
        <v>0.11890221515565313</v>
      </c>
    </row>
    <row r="243" spans="1:20">
      <c r="A243" s="93" t="s">
        <v>1</v>
      </c>
      <c r="B243" s="108">
        <f>+'[1]EXP TOTAL VINO PAIS'!E174/1000</f>
        <v>3.63</v>
      </c>
      <c r="C243" s="6">
        <f>+'[1]EXP TOTAL VINO PAIS'!E186/1000</f>
        <v>4.9800000000000004</v>
      </c>
      <c r="D243" s="6">
        <f>+'[1]EXP TOTAL VINO PAIS'!E198/1000</f>
        <v>4.9480000000000004</v>
      </c>
      <c r="E243" s="6">
        <f>+'[1]EXP TOTAL VINO PAIS'!E210/1000</f>
        <v>4.6749999999999998</v>
      </c>
      <c r="F243" s="6">
        <f>+'[1]EXP TOTAL VINO PAIS'!E222/1000</f>
        <v>2.1840000000000002</v>
      </c>
      <c r="G243" s="109">
        <f>+'[1]EXP TOTAL VINO PAIS'!E234/1000</f>
        <v>5.9059999999999997</v>
      </c>
      <c r="H243" s="108">
        <f>+'[1]EXP TOTAL VINO PAIS'!E246/1000</f>
        <v>7.2359999999999998</v>
      </c>
      <c r="I243" s="95">
        <f t="shared" si="365"/>
        <v>0.22519471723670836</v>
      </c>
      <c r="J243" s="2"/>
      <c r="K243" s="93" t="s">
        <v>1</v>
      </c>
      <c r="L243" s="108">
        <f>+SUM('[1]EXP TOTAL VINO PAIS'!E163:E174)/1000</f>
        <v>46.290999999999997</v>
      </c>
      <c r="M243" s="6">
        <f>+SUM(C240:C243)+SUM(B244:B251)</f>
        <v>49.177999999999997</v>
      </c>
      <c r="N243" s="6">
        <f t="shared" ref="N243" si="368">+SUM(D240:D243)+SUM(C244:C251)</f>
        <v>58.093999999999994</v>
      </c>
      <c r="O243" s="6">
        <f>+SUM(E240:E243)+SUM(D244:D251)</f>
        <v>54.349999999999994</v>
      </c>
      <c r="P243" s="6">
        <f>+SUM(F240:F243)+SUM(E244:E251)</f>
        <v>55.207999999999998</v>
      </c>
      <c r="Q243" s="109">
        <f>+SUM(G240:G243)+SUM(F244:F251)</f>
        <v>76.671999999999997</v>
      </c>
      <c r="R243" s="109">
        <f>+SUM(H240:H243)+SUM(G244:G251)</f>
        <v>85.206999999999994</v>
      </c>
      <c r="S243" s="121">
        <f t="shared" si="363"/>
        <v>0.11131834307178634</v>
      </c>
      <c r="T243" s="117">
        <f t="shared" si="364"/>
        <v>0.1161970809623234</v>
      </c>
    </row>
    <row r="244" spans="1:20">
      <c r="A244" s="93" t="s">
        <v>2</v>
      </c>
      <c r="B244" s="108">
        <f>+'[1]EXP TOTAL VINO PAIS'!E175/1000</f>
        <v>4.1109999999999998</v>
      </c>
      <c r="C244" s="6">
        <f>+'[1]EXP TOTAL VINO PAIS'!E187/1000</f>
        <v>4.2699999999999996</v>
      </c>
      <c r="D244" s="6">
        <f>+'[1]EXP TOTAL VINO PAIS'!E199/1000</f>
        <v>5.0410000000000004</v>
      </c>
      <c r="E244" s="6">
        <f>+'[1]EXP TOTAL VINO PAIS'!E211/1000</f>
        <v>4.1749999999999998</v>
      </c>
      <c r="F244" s="6">
        <f>+'[1]EXP TOTAL VINO PAIS'!E223/1000</f>
        <v>3.89</v>
      </c>
      <c r="G244" s="109">
        <f>+'[1]EXP TOTAL VINO PAIS'!E235/1000</f>
        <v>6.9539999999999997</v>
      </c>
      <c r="H244" s="108">
        <f>+'[1]EXP TOTAL VINO PAIS'!E247/1000</f>
        <v>8.2100000000000009</v>
      </c>
      <c r="I244" s="95">
        <f t="shared" si="365"/>
        <v>0.18061547310900217</v>
      </c>
      <c r="J244" s="2"/>
      <c r="K244" s="93" t="s">
        <v>2</v>
      </c>
      <c r="L244" s="108">
        <f>+SUM('[1]EXP TOTAL VINO PAIS'!E164:E175)/1000</f>
        <v>46.540999999999997</v>
      </c>
      <c r="M244" s="6">
        <f>+SUM(C240:C244)+SUM(B245:B251)</f>
        <v>49.336999999999996</v>
      </c>
      <c r="N244" s="6">
        <f t="shared" ref="N244" si="369">+SUM(D240:D244)+SUM(C245:C251)</f>
        <v>58.864999999999995</v>
      </c>
      <c r="O244" s="6">
        <f>+SUM(E240:E244)+SUM(D245:D251)</f>
        <v>53.484000000000002</v>
      </c>
      <c r="P244" s="6">
        <f>+SUM(F240:F244)+SUM(E245:E251)</f>
        <v>54.923000000000002</v>
      </c>
      <c r="Q244" s="109">
        <f>+SUM(G240:G244)+SUM(F245:F251)</f>
        <v>79.736000000000004</v>
      </c>
      <c r="R244" s="109">
        <f>+SUM(H240:H244)+SUM(G245:G251)</f>
        <v>86.463000000000008</v>
      </c>
      <c r="S244" s="121">
        <f t="shared" si="363"/>
        <v>8.4365907494732717E-2</v>
      </c>
      <c r="T244" s="117">
        <f t="shared" si="364"/>
        <v>0.11874604345158035</v>
      </c>
    </row>
    <row r="245" spans="1:20">
      <c r="A245" s="93" t="s">
        <v>3</v>
      </c>
      <c r="B245" s="108">
        <f>+'[1]EXP TOTAL VINO PAIS'!E176/1000</f>
        <v>3.621</v>
      </c>
      <c r="C245" s="6">
        <f>+'[1]EXP TOTAL VINO PAIS'!E188/1000</f>
        <v>5.2089999999999996</v>
      </c>
      <c r="D245" s="6">
        <f>+'[1]EXP TOTAL VINO PAIS'!E200/1000</f>
        <v>5.4459999999999997</v>
      </c>
      <c r="E245" s="6">
        <f>+'[1]EXP TOTAL VINO PAIS'!E212/1000</f>
        <v>4.125</v>
      </c>
      <c r="F245" s="6">
        <f>+'[1]EXP TOTAL VINO PAIS'!E224/1000</f>
        <v>5.6639999999999997</v>
      </c>
      <c r="G245" s="109">
        <f>+'[1]EXP TOTAL VINO PAIS'!E236/1000</f>
        <v>6.6769999999999996</v>
      </c>
      <c r="H245" s="108"/>
      <c r="I245" s="95"/>
      <c r="J245" s="2"/>
      <c r="K245" s="93" t="s">
        <v>3</v>
      </c>
      <c r="L245" s="108">
        <f>+SUM('[1]EXP TOTAL VINO PAIS'!E165:E176)/1000</f>
        <v>45.322000000000003</v>
      </c>
      <c r="M245" s="6">
        <f>+SUM(C240:C245)+SUM(B246:B251)</f>
        <v>50.924999999999997</v>
      </c>
      <c r="N245" s="6">
        <f t="shared" ref="N245" si="370">+SUM(D240:D245)+SUM(C246:C251)</f>
        <v>59.101999999999997</v>
      </c>
      <c r="O245" s="6">
        <f>+SUM(E240:E245)+SUM(D246:D251)</f>
        <v>52.162999999999997</v>
      </c>
      <c r="P245" s="6">
        <f>+SUM(F240:F245)+SUM(E246:E251)</f>
        <v>56.461999999999996</v>
      </c>
      <c r="Q245" s="109">
        <f>+SUM(G240:G245)+SUM(F246:F251)</f>
        <v>80.748999999999995</v>
      </c>
      <c r="R245" s="94"/>
      <c r="S245" s="121"/>
      <c r="T245" s="117"/>
    </row>
    <row r="246" spans="1:20">
      <c r="A246" s="93" t="s">
        <v>4</v>
      </c>
      <c r="B246" s="108">
        <f>+'[1]EXP TOTAL VINO PAIS'!E177/1000</f>
        <v>4.7030000000000003</v>
      </c>
      <c r="C246" s="6">
        <f>+'[1]EXP TOTAL VINO PAIS'!E189/1000</f>
        <v>5.83</v>
      </c>
      <c r="D246" s="6">
        <f>+'[1]EXP TOTAL VINO PAIS'!E201/1000</f>
        <v>4.4580000000000002</v>
      </c>
      <c r="E246" s="6">
        <f>+'[1]EXP TOTAL VINO PAIS'!E213/1000</f>
        <v>5.3609999999999998</v>
      </c>
      <c r="F246" s="6">
        <f>+'[1]EXP TOTAL VINO PAIS'!E225/1000</f>
        <v>5.73</v>
      </c>
      <c r="G246" s="109">
        <f>+'[1]EXP TOTAL VINO PAIS'!E237/1000</f>
        <v>7.4109999999999996</v>
      </c>
      <c r="H246" s="108"/>
      <c r="I246" s="95"/>
      <c r="J246" s="2"/>
      <c r="K246" s="93" t="s">
        <v>4</v>
      </c>
      <c r="L246" s="108">
        <f>+SUM('[1]EXP TOTAL VINO PAIS'!E166:E177)/1000</f>
        <v>45.002000000000002</v>
      </c>
      <c r="M246" s="6">
        <f>+SUM(C240:C246)+SUM(B247:B251)</f>
        <v>52.052</v>
      </c>
      <c r="N246" s="6">
        <f t="shared" ref="N246" si="371">+SUM(D240:D246)+SUM(C247:C251)</f>
        <v>57.730000000000004</v>
      </c>
      <c r="O246" s="6">
        <f>+SUM(E240:E246)+SUM(D247:D251)</f>
        <v>53.066000000000003</v>
      </c>
      <c r="P246" s="6">
        <f>+SUM(F240:F246)+SUM(E247:E251)</f>
        <v>56.830999999999996</v>
      </c>
      <c r="Q246" s="109">
        <f>+SUM(G240:G246)+SUM(F247:F251)</f>
        <v>82.43</v>
      </c>
      <c r="R246" s="94"/>
      <c r="S246" s="121"/>
      <c r="T246" s="117"/>
    </row>
    <row r="247" spans="1:20">
      <c r="A247" s="93" t="s">
        <v>5</v>
      </c>
      <c r="B247" s="108">
        <f>+'[1]EXP TOTAL VINO PAIS'!E178/1000</f>
        <v>5.1680000000000001</v>
      </c>
      <c r="C247" s="6">
        <f>+'[1]EXP TOTAL VINO PAIS'!E190/1000</f>
        <v>5.4720000000000004</v>
      </c>
      <c r="D247" s="6">
        <f>+'[1]EXP TOTAL VINO PAIS'!E202/1000</f>
        <v>6.7050000000000001</v>
      </c>
      <c r="E247" s="6">
        <f>+'[1]EXP TOTAL VINO PAIS'!E214/1000</f>
        <v>5.84</v>
      </c>
      <c r="F247" s="6">
        <f>+'[1]EXP TOTAL VINO PAIS'!E226/1000</f>
        <v>6.601</v>
      </c>
      <c r="G247" s="109">
        <f>+'[1]EXP TOTAL VINO PAIS'!E238/1000</f>
        <v>7.6539999999999999</v>
      </c>
      <c r="H247" s="108"/>
      <c r="I247" s="95"/>
      <c r="J247" s="2"/>
      <c r="K247" s="93" t="s">
        <v>5</v>
      </c>
      <c r="L247" s="108">
        <f>+SUM('[1]EXP TOTAL VINO PAIS'!E167:E178)/1000</f>
        <v>44.573999999999998</v>
      </c>
      <c r="M247" s="6">
        <f>+SUM(C240:C247)+SUM(B248:B251)</f>
        <v>52.356000000000002</v>
      </c>
      <c r="N247" s="6">
        <f t="shared" ref="N247" si="372">+SUM(D240:D247)+SUM(C248:C251)</f>
        <v>58.962999999999994</v>
      </c>
      <c r="O247" s="6">
        <f>+SUM(E240:E247)+SUM(D248:D251)</f>
        <v>52.201000000000001</v>
      </c>
      <c r="P247" s="6">
        <f>+SUM(F240:F247)+SUM(E248:E251)</f>
        <v>57.591999999999999</v>
      </c>
      <c r="Q247" s="109">
        <f>+SUM(G240:G247)+SUM(F248:F251)</f>
        <v>83.483000000000004</v>
      </c>
      <c r="R247" s="94"/>
      <c r="S247" s="121"/>
      <c r="T247" s="117"/>
    </row>
    <row r="248" spans="1:20">
      <c r="A248" s="93" t="s">
        <v>6</v>
      </c>
      <c r="B248" s="108">
        <f>+'[1]EXP TOTAL VINO PAIS'!E179/1000</f>
        <v>6.0670000000000002</v>
      </c>
      <c r="C248" s="6">
        <f>+'[1]EXP TOTAL VINO PAIS'!E191/1000</f>
        <v>6.758</v>
      </c>
      <c r="D248" s="6">
        <f>+'[1]EXP TOTAL VINO PAIS'!E203/1000</f>
        <v>4.9320000000000004</v>
      </c>
      <c r="E248" s="6">
        <f>+'[1]EXP TOTAL VINO PAIS'!E215/1000</f>
        <v>7.2270000000000003</v>
      </c>
      <c r="F248" s="6">
        <f>+'[1]EXP TOTAL VINO PAIS'!E227/1000</f>
        <v>9.048</v>
      </c>
      <c r="G248" s="109">
        <f>+'[1]EXP TOTAL VINO PAIS'!E239/1000</f>
        <v>10.798</v>
      </c>
      <c r="H248" s="108"/>
      <c r="I248" s="95"/>
      <c r="J248" s="2"/>
      <c r="K248" s="93" t="s">
        <v>6</v>
      </c>
      <c r="L248" s="108">
        <f>+SUM('[1]EXP TOTAL VINO PAIS'!E168:E179)/1000</f>
        <v>45.313000000000002</v>
      </c>
      <c r="M248" s="6">
        <f>+SUM(C240:C248)+SUM(B249:B251)</f>
        <v>53.047000000000004</v>
      </c>
      <c r="N248" s="6">
        <f t="shared" ref="N248" si="373">+SUM(D240:D248)+SUM(C249:C251)</f>
        <v>57.137</v>
      </c>
      <c r="O248" s="6">
        <f>+SUM(E240:E248)+SUM(D249:D251)</f>
        <v>54.495999999999995</v>
      </c>
      <c r="P248" s="6">
        <f>+SUM(F240:F248)+SUM(E249:E251)</f>
        <v>59.413000000000004</v>
      </c>
      <c r="Q248" s="109">
        <f>+SUM(G240:G248)+SUM(F249:F251)</f>
        <v>85.233000000000004</v>
      </c>
      <c r="R248" s="94"/>
      <c r="S248" s="121"/>
      <c r="T248" s="117"/>
    </row>
    <row r="249" spans="1:20">
      <c r="A249" s="93" t="s">
        <v>7</v>
      </c>
      <c r="B249" s="108">
        <f>+'[1]EXP TOTAL VINO PAIS'!E180/1000</f>
        <v>5.1639999999999997</v>
      </c>
      <c r="C249" s="6">
        <f>+'[1]EXP TOTAL VINO PAIS'!E192/1000</f>
        <v>5.6589999999999998</v>
      </c>
      <c r="D249" s="6">
        <f>+'[1]EXP TOTAL VINO PAIS'!E204/1000</f>
        <v>4.5090000000000003</v>
      </c>
      <c r="E249" s="6">
        <f>+'[1]EXP TOTAL VINO PAIS'!E216/1000</f>
        <v>6.601</v>
      </c>
      <c r="F249" s="6">
        <f>+'[1]EXP TOTAL VINO PAIS'!E228/1000</f>
        <v>9.1370000000000005</v>
      </c>
      <c r="G249" s="109">
        <f>+'[1]EXP TOTAL VINO PAIS'!E240/1000</f>
        <v>8.1240000000000006</v>
      </c>
      <c r="H249" s="108"/>
      <c r="I249" s="95"/>
      <c r="J249" s="2"/>
      <c r="K249" s="93" t="s">
        <v>7</v>
      </c>
      <c r="L249" s="108">
        <f>+SUM('[1]EXP TOTAL VINO PAIS'!E169:E180)/1000</f>
        <v>45.353000000000002</v>
      </c>
      <c r="M249" s="6">
        <f>+SUM(C240:C249)+SUM(B250:B251)</f>
        <v>53.542000000000002</v>
      </c>
      <c r="N249" s="6">
        <f t="shared" ref="N249" si="374">+SUM(D240:D249)+SUM(C250:C251)</f>
        <v>55.987000000000002</v>
      </c>
      <c r="O249" s="6">
        <f>+SUM(E240:E249)+SUM(D250:D251)</f>
        <v>56.587999999999994</v>
      </c>
      <c r="P249" s="6">
        <f>+SUM(F240:F249)+SUM(E250:E251)</f>
        <v>61.949000000000005</v>
      </c>
      <c r="Q249" s="109">
        <f>+SUM(G240:G249)+SUM(F250:F251)</f>
        <v>84.22</v>
      </c>
      <c r="R249" s="94"/>
      <c r="S249" s="121"/>
      <c r="T249" s="117"/>
    </row>
    <row r="250" spans="1:20">
      <c r="A250" s="93" t="s">
        <v>8</v>
      </c>
      <c r="B250" s="108">
        <f>+'[1]EXP TOTAL VINO PAIS'!E181/1000</f>
        <v>4.0979999999999999</v>
      </c>
      <c r="C250" s="6">
        <f>+'[1]EXP TOTAL VINO PAIS'!E193/1000</f>
        <v>4.8760000000000003</v>
      </c>
      <c r="D250" s="6">
        <f>+'[1]EXP TOTAL VINO PAIS'!E205/1000</f>
        <v>4.4189999999999996</v>
      </c>
      <c r="E250" s="6">
        <f>+'[1]EXP TOTAL VINO PAIS'!E217/1000</f>
        <v>6.726</v>
      </c>
      <c r="F250" s="6">
        <f>+'[1]EXP TOTAL VINO PAIS'!E229/1000</f>
        <v>9.7189999999999994</v>
      </c>
      <c r="G250" s="109">
        <f>+'[1]EXP TOTAL VINO PAIS'!E241/1000</f>
        <v>7.4290000000000003</v>
      </c>
      <c r="H250" s="108"/>
      <c r="I250" s="95"/>
      <c r="J250" s="2"/>
      <c r="K250" s="93" t="s">
        <v>8</v>
      </c>
      <c r="L250" s="108">
        <f>+SUM('[1]EXP TOTAL VINO PAIS'!E170:E181)/1000</f>
        <v>46.328000000000003</v>
      </c>
      <c r="M250" s="6">
        <f>+SUM(C240:C250)+SUM(B251)</f>
        <v>54.32</v>
      </c>
      <c r="N250" s="6">
        <f t="shared" ref="N250" si="375">+SUM(D240:D250)+SUM(C251)</f>
        <v>55.529999999999994</v>
      </c>
      <c r="O250" s="6">
        <f>+SUM(E240:E250)+SUM(D251)</f>
        <v>58.894999999999996</v>
      </c>
      <c r="P250" s="6">
        <f>+SUM(F240:F250)+SUM(E251)</f>
        <v>64.942000000000007</v>
      </c>
      <c r="Q250" s="109">
        <f>+SUM(G240:G250)+SUM(F251)</f>
        <v>81.929999999999993</v>
      </c>
      <c r="R250" s="94"/>
      <c r="S250" s="121"/>
      <c r="T250" s="117"/>
    </row>
    <row r="251" spans="1:20">
      <c r="A251" s="93" t="s">
        <v>9</v>
      </c>
      <c r="B251" s="108">
        <f>+'[1]EXP TOTAL VINO PAIS'!E182/1000</f>
        <v>3.2080000000000002</v>
      </c>
      <c r="C251" s="6">
        <f>+'[1]EXP TOTAL VINO PAIS'!E194/1000</f>
        <v>3.9430000000000001</v>
      </c>
      <c r="D251" s="6">
        <f>+'[1]EXP TOTAL VINO PAIS'!E206/1000</f>
        <v>5.2919999999999998</v>
      </c>
      <c r="E251" s="6">
        <f>+'[1]EXP TOTAL VINO PAIS'!E218/1000</f>
        <v>4.2060000000000004</v>
      </c>
      <c r="F251" s="6">
        <f>+'[1]EXP TOTAL VINO PAIS'!E230/1000</f>
        <v>5.2320000000000002</v>
      </c>
      <c r="G251" s="109">
        <f>+'[1]EXP TOTAL VINO PAIS'!E242/1000</f>
        <v>6.98</v>
      </c>
      <c r="H251" s="108"/>
      <c r="I251" s="95"/>
      <c r="J251" s="2"/>
      <c r="K251" s="93" t="s">
        <v>9</v>
      </c>
      <c r="L251" s="108">
        <f>+SUM('[1]EXP TOTAL VINO PAIS'!E171:E182)/1000</f>
        <v>46.624000000000002</v>
      </c>
      <c r="M251" s="6">
        <f>+SUM(C240:C251)</f>
        <v>55.055</v>
      </c>
      <c r="N251" s="6">
        <f t="shared" ref="N251" si="376">+SUM(D240:D251)</f>
        <v>56.878999999999998</v>
      </c>
      <c r="O251" s="6">
        <f>+SUM(E240:E251)</f>
        <v>57.808999999999997</v>
      </c>
      <c r="P251" s="6">
        <f>+SUM(F240:F251)</f>
        <v>65.968000000000004</v>
      </c>
      <c r="Q251" s="109">
        <f>+SUM(G240:G251)</f>
        <v>83.677999999999997</v>
      </c>
      <c r="R251" s="94"/>
      <c r="S251" s="121"/>
      <c r="T251" s="117"/>
    </row>
    <row r="252" spans="1:20" ht="28">
      <c r="A252" s="96" t="s">
        <v>13</v>
      </c>
      <c r="B252" s="110">
        <f>SUM(B240:B251)</f>
        <v>46.623999999999995</v>
      </c>
      <c r="C252" s="87">
        <f t="shared" ref="C252:F252" si="377">SUM(C240:C251)</f>
        <v>55.055</v>
      </c>
      <c r="D252" s="87">
        <f t="shared" si="377"/>
        <v>56.878999999999998</v>
      </c>
      <c r="E252" s="87">
        <f t="shared" si="377"/>
        <v>57.808999999999997</v>
      </c>
      <c r="F252" s="87">
        <f t="shared" si="377"/>
        <v>65.968000000000004</v>
      </c>
      <c r="G252" s="87">
        <f t="shared" ref="G252" si="378">SUM(G240:G251)</f>
        <v>83.677999999999997</v>
      </c>
      <c r="H252" s="110"/>
      <c r="I252" s="98"/>
      <c r="J252" s="3"/>
      <c r="K252" s="96" t="s">
        <v>14</v>
      </c>
      <c r="L252" s="110">
        <f t="shared" ref="L252" si="379">+AVERAGE(L240:L251)</f>
        <v>46.134916666666669</v>
      </c>
      <c r="M252" s="87">
        <f>+AVERAGE(M240:M251)</f>
        <v>51.103833333333334</v>
      </c>
      <c r="N252" s="87">
        <f t="shared" ref="N252:Q252" si="380">+AVERAGE(N240:N251)</f>
        <v>57.46674999999999</v>
      </c>
      <c r="O252" s="87">
        <f t="shared" si="380"/>
        <v>54.871666666666663</v>
      </c>
      <c r="P252" s="87">
        <f t="shared" si="380"/>
        <v>58.904499999999992</v>
      </c>
      <c r="Q252" s="111">
        <f t="shared" si="380"/>
        <v>79.190999999999988</v>
      </c>
      <c r="R252" s="111">
        <f t="shared" ref="R252" si="381">+AVERAGE(R240:R251)</f>
        <v>84.384200000000007</v>
      </c>
      <c r="S252" s="123">
        <f t="shared" ref="S252" si="382">+R252/Q252-1</f>
        <v>6.5578159134245251E-2</v>
      </c>
      <c r="T252" s="188">
        <f t="shared" ref="T252" si="383">+POWER(R252/M252,0.2)-1</f>
        <v>0.10550708915309936</v>
      </c>
    </row>
    <row r="253" spans="1:20" ht="28">
      <c r="A253" s="99" t="s">
        <v>15</v>
      </c>
      <c r="B253" s="112">
        <f t="shared" ref="B253:G253" si="384">+B252/B$360</f>
        <v>5.7079475922656712E-2</v>
      </c>
      <c r="C253" s="88">
        <f t="shared" si="384"/>
        <v>6.831272350066879E-2</v>
      </c>
      <c r="D253" s="88">
        <f t="shared" si="384"/>
        <v>6.9006138839686509E-2</v>
      </c>
      <c r="E253" s="88">
        <f t="shared" si="384"/>
        <v>7.2615796627031479E-2</v>
      </c>
      <c r="F253" s="88">
        <f t="shared" si="384"/>
        <v>8.4554412805184428E-2</v>
      </c>
      <c r="G253" s="88">
        <f t="shared" si="384"/>
        <v>0.10125458003998006</v>
      </c>
      <c r="H253" s="223"/>
      <c r="I253" s="101"/>
      <c r="J253" s="3"/>
      <c r="K253" s="99" t="s">
        <v>15</v>
      </c>
      <c r="L253" s="112">
        <f t="shared" ref="L253:Q253" si="385">+L252/L$360</f>
        <v>6.2624536518460505E-2</v>
      </c>
      <c r="M253" s="88">
        <f t="shared" si="385"/>
        <v>6.3047635125097312E-2</v>
      </c>
      <c r="N253" s="88">
        <f t="shared" si="385"/>
        <v>7.0938700965725715E-2</v>
      </c>
      <c r="O253" s="88">
        <f t="shared" si="385"/>
        <v>6.7161409942858838E-2</v>
      </c>
      <c r="P253" s="88">
        <f t="shared" si="385"/>
        <v>7.4927987493451711E-2</v>
      </c>
      <c r="Q253" s="113">
        <f t="shared" si="385"/>
        <v>9.8758909213578147E-2</v>
      </c>
      <c r="R253" s="113">
        <f t="shared" ref="R253" si="386">+R252/R$360</f>
        <v>0.10282056474655957</v>
      </c>
      <c r="S253" s="122"/>
      <c r="T253" s="118"/>
    </row>
    <row r="254" spans="1:20" ht="29" thickBot="1">
      <c r="A254" s="102" t="s">
        <v>12</v>
      </c>
      <c r="B254" s="114"/>
      <c r="C254" s="89">
        <f>+C252/B252-1</f>
        <v>0.18082961564859312</v>
      </c>
      <c r="D254" s="89">
        <f t="shared" ref="D254:G254" si="387">+D252/C252-1</f>
        <v>3.3130505857778658E-2</v>
      </c>
      <c r="E254" s="89">
        <f t="shared" si="387"/>
        <v>1.6350498426484394E-2</v>
      </c>
      <c r="F254" s="89">
        <f t="shared" si="387"/>
        <v>0.14113719317061357</v>
      </c>
      <c r="G254" s="89">
        <f t="shared" si="387"/>
        <v>0.26846349745331066</v>
      </c>
      <c r="H254" s="114"/>
      <c r="I254" s="105"/>
      <c r="J254" s="2"/>
      <c r="K254" s="102" t="s">
        <v>12</v>
      </c>
      <c r="L254" s="114"/>
      <c r="M254" s="89">
        <f>+M252/L252-1</f>
        <v>0.10770403472424173</v>
      </c>
      <c r="N254" s="89">
        <f t="shared" ref="N254:R254" si="388">+N252/M252-1</f>
        <v>0.12450957690714626</v>
      </c>
      <c r="O254" s="89">
        <f t="shared" si="388"/>
        <v>-4.5157997160676921E-2</v>
      </c>
      <c r="P254" s="89">
        <f t="shared" si="388"/>
        <v>7.3495732466664521E-2</v>
      </c>
      <c r="Q254" s="115">
        <f t="shared" si="388"/>
        <v>0.3443964383026763</v>
      </c>
      <c r="R254" s="115">
        <f t="shared" si="388"/>
        <v>6.5578159134245251E-2</v>
      </c>
      <c r="S254" s="103"/>
      <c r="T254" s="119"/>
    </row>
    <row r="255" spans="1:20" ht="15" thickBo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</row>
    <row r="256" spans="1:20" ht="15" thickBot="1">
      <c r="A256" s="285" t="s">
        <v>126</v>
      </c>
      <c r="B256" s="286"/>
      <c r="C256" s="286"/>
      <c r="D256" s="286"/>
      <c r="E256" s="286"/>
      <c r="F256" s="286"/>
      <c r="G256" s="286"/>
      <c r="H256" s="286"/>
      <c r="I256" s="287"/>
      <c r="J256" s="2"/>
      <c r="K256" s="285" t="s">
        <v>127</v>
      </c>
      <c r="L256" s="286"/>
      <c r="M256" s="286"/>
      <c r="N256" s="286"/>
      <c r="O256" s="286"/>
      <c r="P256" s="286"/>
      <c r="Q256" s="286"/>
      <c r="R256" s="286"/>
      <c r="S256" s="286"/>
      <c r="T256" s="287"/>
    </row>
    <row r="257" spans="1:20" ht="42">
      <c r="A257" s="90"/>
      <c r="B257" s="106">
        <v>2016</v>
      </c>
      <c r="C257" s="86">
        <f>+B257+1</f>
        <v>2017</v>
      </c>
      <c r="D257" s="86">
        <f t="shared" ref="D257:G257" si="389">+C257+1</f>
        <v>2018</v>
      </c>
      <c r="E257" s="86">
        <f t="shared" si="389"/>
        <v>2019</v>
      </c>
      <c r="F257" s="86">
        <f t="shared" si="389"/>
        <v>2020</v>
      </c>
      <c r="G257" s="107">
        <f t="shared" si="389"/>
        <v>2021</v>
      </c>
      <c r="H257" s="106">
        <v>2022</v>
      </c>
      <c r="I257" s="92" t="s">
        <v>16</v>
      </c>
      <c r="J257" s="2"/>
      <c r="K257" s="90"/>
      <c r="L257" s="106">
        <v>2016</v>
      </c>
      <c r="M257" s="86">
        <f>+L257+1</f>
        <v>2017</v>
      </c>
      <c r="N257" s="86">
        <f t="shared" ref="N257:Q257" si="390">+M257+1</f>
        <v>2018</v>
      </c>
      <c r="O257" s="86">
        <f t="shared" si="390"/>
        <v>2019</v>
      </c>
      <c r="P257" s="86">
        <f t="shared" si="390"/>
        <v>2020</v>
      </c>
      <c r="Q257" s="107">
        <f t="shared" si="390"/>
        <v>2021</v>
      </c>
      <c r="R257" s="91">
        <v>2022</v>
      </c>
      <c r="S257" s="120" t="s">
        <v>16</v>
      </c>
      <c r="T257" s="116" t="s">
        <v>21</v>
      </c>
    </row>
    <row r="258" spans="1:20">
      <c r="A258" s="93" t="s">
        <v>10</v>
      </c>
      <c r="B258" s="108">
        <f>+'[1]EXP TOTAL VINO PAIS'!F171/1000</f>
        <v>1.9530000000000001</v>
      </c>
      <c r="C258" s="6">
        <f>+'[1]EXP TOTAL VINO PAIS'!F183/1000</f>
        <v>2.468</v>
      </c>
      <c r="D258" s="6">
        <f>+'[1]EXP TOTAL VINO PAIS'!F195/1000</f>
        <v>3.448</v>
      </c>
      <c r="E258" s="6">
        <f>+'[1]EXP TOTAL VINO PAIS'!F207/1000</f>
        <v>1.909</v>
      </c>
      <c r="F258" s="6">
        <f>+'[1]EXP TOTAL VINO PAIS'!F219/1000</f>
        <v>2.1379999999999999</v>
      </c>
      <c r="G258" s="109">
        <f>+'[1]EXP TOTAL VINO PAIS'!F231/1000</f>
        <v>1.4710000000000001</v>
      </c>
      <c r="H258" s="108">
        <f>+'[1]EXP TOTAL VINO PAIS'!F243/1000</f>
        <v>2.226</v>
      </c>
      <c r="I258" s="95">
        <f>+H258/G258-1</f>
        <v>0.51325628823929281</v>
      </c>
      <c r="J258" s="2"/>
      <c r="K258" s="93" t="s">
        <v>10</v>
      </c>
      <c r="L258" s="108">
        <f>+SUM('[1]EXP TOTAL VINO PAIS'!F160:F171)/1000</f>
        <v>33.195</v>
      </c>
      <c r="M258" s="6">
        <f>+SUM(C258)+SUM(B259:B269)</f>
        <v>34.146999999999998</v>
      </c>
      <c r="N258" s="6">
        <f t="shared" ref="N258" si="391">+SUM(D258)+SUM(C259:C269)</f>
        <v>29.805999999999997</v>
      </c>
      <c r="O258" s="6">
        <f>+SUM(E258)+SUM(D259:D269)</f>
        <v>27.263999999999996</v>
      </c>
      <c r="P258" s="6">
        <f>+SUM(F258)+SUM(E259:E269)</f>
        <v>25.176000000000002</v>
      </c>
      <c r="Q258" s="109">
        <f>+SUM(G258)+SUM(F259:F269)</f>
        <v>29.615999999999996</v>
      </c>
      <c r="R258" s="109">
        <f>+SUM(H258)+SUM(G259:G269)</f>
        <v>26.546000000000003</v>
      </c>
      <c r="S258" s="121">
        <f t="shared" ref="S258:S262" si="392">+R258/Q258-1</f>
        <v>-0.1036601836844947</v>
      </c>
      <c r="T258" s="117">
        <f t="shared" ref="T258:T262" si="393">+POWER(R258/M258,0.2)-1</f>
        <v>-4.9112130561467127E-2</v>
      </c>
    </row>
    <row r="259" spans="1:20">
      <c r="A259" s="93" t="s">
        <v>11</v>
      </c>
      <c r="B259" s="108">
        <f>+'[1]EXP TOTAL VINO PAIS'!F172/1000</f>
        <v>1.8520000000000001</v>
      </c>
      <c r="C259" s="6">
        <f>+'[1]EXP TOTAL VINO PAIS'!F184/1000</f>
        <v>1.601</v>
      </c>
      <c r="D259" s="6">
        <f>+'[1]EXP TOTAL VINO PAIS'!F196/1000</f>
        <v>2.202</v>
      </c>
      <c r="E259" s="6">
        <f>+'[1]EXP TOTAL VINO PAIS'!F208/1000</f>
        <v>1.776</v>
      </c>
      <c r="F259" s="6">
        <f>+'[1]EXP TOTAL VINO PAIS'!F220/1000</f>
        <v>2.1070000000000002</v>
      </c>
      <c r="G259" s="109">
        <f>+'[1]EXP TOTAL VINO PAIS'!F232/1000</f>
        <v>2.5049999999999999</v>
      </c>
      <c r="H259" s="108">
        <f>+'[1]EXP TOTAL VINO PAIS'!F244/1000</f>
        <v>2.0720000000000001</v>
      </c>
      <c r="I259" s="95">
        <f t="shared" ref="I259:I262" si="394">+H259/G259-1</f>
        <v>-0.17285429141716557</v>
      </c>
      <c r="J259" s="2"/>
      <c r="K259" s="93" t="s">
        <v>11</v>
      </c>
      <c r="L259" s="108">
        <f>+SUM('[1]EXP TOTAL VINO PAIS'!F161:F172)/1000</f>
        <v>32.715000000000003</v>
      </c>
      <c r="M259" s="6">
        <f>+SUM(C258:C259)+SUM(B260:B269)</f>
        <v>33.896000000000001</v>
      </c>
      <c r="N259" s="6">
        <f t="shared" ref="N259" si="395">+SUM(D258:D259)+SUM(C260:C269)</f>
        <v>30.406999999999996</v>
      </c>
      <c r="O259" s="6">
        <f>+SUM(E258:E259)+SUM(D260:D269)</f>
        <v>26.837999999999997</v>
      </c>
      <c r="P259" s="6">
        <f>+SUM(F258:F259)+SUM(E260:E269)</f>
        <v>25.507000000000001</v>
      </c>
      <c r="Q259" s="109">
        <f>+SUM(G258:G259)+SUM(F260:F269)</f>
        <v>30.013999999999996</v>
      </c>
      <c r="R259" s="109">
        <f>+SUM(H258:H259)+SUM(G260:G269)</f>
        <v>26.113</v>
      </c>
      <c r="S259" s="121">
        <f t="shared" si="392"/>
        <v>-0.12997267941627233</v>
      </c>
      <c r="T259" s="117">
        <f t="shared" si="393"/>
        <v>-5.0835113410729771E-2</v>
      </c>
    </row>
    <row r="260" spans="1:20">
      <c r="A260" s="93" t="s">
        <v>0</v>
      </c>
      <c r="B260" s="108">
        <f>+'[1]EXP TOTAL VINO PAIS'!F173/1000</f>
        <v>2.8319999999999999</v>
      </c>
      <c r="C260" s="6">
        <f>+'[1]EXP TOTAL VINO PAIS'!F185/1000</f>
        <v>2.597</v>
      </c>
      <c r="D260" s="6">
        <f>+'[1]EXP TOTAL VINO PAIS'!F197/1000</f>
        <v>1.7789999999999999</v>
      </c>
      <c r="E260" s="6">
        <f>+'[1]EXP TOTAL VINO PAIS'!F209/1000</f>
        <v>2.3170000000000002</v>
      </c>
      <c r="F260" s="6">
        <f>+'[1]EXP TOTAL VINO PAIS'!F221/1000</f>
        <v>1.87</v>
      </c>
      <c r="G260" s="109">
        <f>+'[1]EXP TOTAL VINO PAIS'!F233/1000</f>
        <v>2.536</v>
      </c>
      <c r="H260" s="108">
        <f>+'[1]EXP TOTAL VINO PAIS'!F245/1000</f>
        <v>1.319</v>
      </c>
      <c r="I260" s="95">
        <f t="shared" si="394"/>
        <v>-0.47988958990536279</v>
      </c>
      <c r="J260" s="2"/>
      <c r="K260" s="93" t="s">
        <v>0</v>
      </c>
      <c r="L260" s="108">
        <f>+SUM('[1]EXP TOTAL VINO PAIS'!F162:F173)/1000</f>
        <v>32.323</v>
      </c>
      <c r="M260" s="6">
        <f>+SUM(C258:C260)+SUM(B261:B269)</f>
        <v>33.661000000000001</v>
      </c>
      <c r="N260" s="6">
        <f t="shared" ref="N260" si="396">+SUM(D258:D260)+SUM(C261:C269)</f>
        <v>29.588999999999999</v>
      </c>
      <c r="O260" s="6">
        <f>+SUM(E258:E260)+SUM(D261:D269)</f>
        <v>27.375999999999998</v>
      </c>
      <c r="P260" s="6">
        <f>+SUM(F258:F260)+SUM(E261:E269)</f>
        <v>25.060000000000002</v>
      </c>
      <c r="Q260" s="109">
        <f>+SUM(G258:G260)+SUM(F261:F269)</f>
        <v>30.679999999999996</v>
      </c>
      <c r="R260" s="109">
        <f>+SUM(H258:H260)+SUM(G261:G269)</f>
        <v>24.896000000000001</v>
      </c>
      <c r="S260" s="121">
        <f t="shared" si="392"/>
        <v>-0.18852672750977828</v>
      </c>
      <c r="T260" s="117">
        <f t="shared" si="393"/>
        <v>-5.8542949262514576E-2</v>
      </c>
    </row>
    <row r="261" spans="1:20">
      <c r="A261" s="93" t="s">
        <v>1</v>
      </c>
      <c r="B261" s="108">
        <f>+'[1]EXP TOTAL VINO PAIS'!F174/1000</f>
        <v>4.0439999999999996</v>
      </c>
      <c r="C261" s="6">
        <f>+'[1]EXP TOTAL VINO PAIS'!F186/1000</f>
        <v>2.625</v>
      </c>
      <c r="D261" s="6">
        <f>+'[1]EXP TOTAL VINO PAIS'!F198/1000</f>
        <v>2.6389999999999998</v>
      </c>
      <c r="E261" s="6">
        <f>+'[1]EXP TOTAL VINO PAIS'!F210/1000</f>
        <v>1.66</v>
      </c>
      <c r="F261" s="6">
        <f>+'[1]EXP TOTAL VINO PAIS'!F222/1000</f>
        <v>2.048</v>
      </c>
      <c r="G261" s="109">
        <f>+'[1]EXP TOTAL VINO PAIS'!F234/1000</f>
        <v>2.1869999999999998</v>
      </c>
      <c r="H261" s="108">
        <f>+'[1]EXP TOTAL VINO PAIS'!F246/1000</f>
        <v>2.6779999999999999</v>
      </c>
      <c r="I261" s="95">
        <f t="shared" si="394"/>
        <v>0.22450845907636041</v>
      </c>
      <c r="J261" s="2"/>
      <c r="K261" s="93" t="s">
        <v>1</v>
      </c>
      <c r="L261" s="108">
        <f>+SUM('[1]EXP TOTAL VINO PAIS'!F163:F174)/1000</f>
        <v>34.484000000000002</v>
      </c>
      <c r="M261" s="6">
        <f>+SUM(C258:C261)+SUM(B262:B269)</f>
        <v>32.242000000000004</v>
      </c>
      <c r="N261" s="6">
        <f t="shared" ref="N261" si="397">+SUM(D258:D261)+SUM(C262:C269)</f>
        <v>29.603000000000002</v>
      </c>
      <c r="O261" s="6">
        <f>+SUM(E258:E261)+SUM(D262:D269)</f>
        <v>26.396999999999998</v>
      </c>
      <c r="P261" s="6">
        <f>+SUM(F258:F261)+SUM(E262:E269)</f>
        <v>25.448</v>
      </c>
      <c r="Q261" s="109">
        <f>+SUM(G258:G261)+SUM(F262:F269)</f>
        <v>30.818999999999996</v>
      </c>
      <c r="R261" s="109">
        <f>+SUM(H258:H261)+SUM(G262:G269)</f>
        <v>25.387</v>
      </c>
      <c r="S261" s="121">
        <f t="shared" si="392"/>
        <v>-0.1762549076868164</v>
      </c>
      <c r="T261" s="117">
        <f t="shared" si="393"/>
        <v>-4.6681805344648386E-2</v>
      </c>
    </row>
    <row r="262" spans="1:20">
      <c r="A262" s="93" t="s">
        <v>2</v>
      </c>
      <c r="B262" s="108">
        <f>+'[1]EXP TOTAL VINO PAIS'!F175/1000</f>
        <v>2.327</v>
      </c>
      <c r="C262" s="6">
        <f>+'[1]EXP TOTAL VINO PAIS'!F187/1000</f>
        <v>1.554</v>
      </c>
      <c r="D262" s="6">
        <f>+'[1]EXP TOTAL VINO PAIS'!F199/1000</f>
        <v>1.236</v>
      </c>
      <c r="E262" s="6">
        <f>+'[1]EXP TOTAL VINO PAIS'!F211/1000</f>
        <v>1.4970000000000001</v>
      </c>
      <c r="F262" s="6">
        <f>+'[1]EXP TOTAL VINO PAIS'!F223/1000</f>
        <v>2.5710000000000002</v>
      </c>
      <c r="G262" s="109">
        <f>+'[1]EXP TOTAL VINO PAIS'!F235/1000</f>
        <v>2.2789999999999999</v>
      </c>
      <c r="H262" s="108">
        <f>+'[1]EXP TOTAL VINO PAIS'!F247/1000</f>
        <v>1.8009999999999999</v>
      </c>
      <c r="I262" s="95">
        <f t="shared" si="394"/>
        <v>-0.20974111452391397</v>
      </c>
      <c r="J262" s="2"/>
      <c r="K262" s="93" t="s">
        <v>2</v>
      </c>
      <c r="L262" s="108">
        <f>+SUM('[1]EXP TOTAL VINO PAIS'!F164:F175)/1000</f>
        <v>35.07</v>
      </c>
      <c r="M262" s="6">
        <f>+SUM(C258:C262)+SUM(B263:B269)</f>
        <v>31.469000000000001</v>
      </c>
      <c r="N262" s="6">
        <f t="shared" ref="N262" si="398">+SUM(D258:D262)+SUM(C263:C269)</f>
        <v>29.284999999999997</v>
      </c>
      <c r="O262" s="6">
        <f>+SUM(E258:E262)+SUM(D263:D269)</f>
        <v>26.658000000000001</v>
      </c>
      <c r="P262" s="6">
        <f>+SUM(F258:F262)+SUM(E263:E269)</f>
        <v>26.521999999999998</v>
      </c>
      <c r="Q262" s="109">
        <f>+SUM(G258:G262)+SUM(F263:F269)</f>
        <v>30.527000000000001</v>
      </c>
      <c r="R262" s="109">
        <f>+SUM(H258:H262)+SUM(G263:G269)</f>
        <v>24.908999999999999</v>
      </c>
      <c r="S262" s="121">
        <f t="shared" si="392"/>
        <v>-0.18403380613882803</v>
      </c>
      <c r="T262" s="117">
        <f t="shared" si="393"/>
        <v>-4.5678583842717058E-2</v>
      </c>
    </row>
    <row r="263" spans="1:20">
      <c r="A263" s="93" t="s">
        <v>3</v>
      </c>
      <c r="B263" s="108">
        <f>+'[1]EXP TOTAL VINO PAIS'!F176/1000</f>
        <v>1.6739999999999999</v>
      </c>
      <c r="C263" s="6">
        <f>+'[1]EXP TOTAL VINO PAIS'!F188/1000</f>
        <v>2.4660000000000002</v>
      </c>
      <c r="D263" s="6">
        <f>+'[1]EXP TOTAL VINO PAIS'!F200/1000</f>
        <v>1.3009999999999999</v>
      </c>
      <c r="E263" s="6">
        <f>+'[1]EXP TOTAL VINO PAIS'!F212/1000</f>
        <v>1.405</v>
      </c>
      <c r="F263" s="6">
        <f>+'[1]EXP TOTAL VINO PAIS'!F224/1000</f>
        <v>2.2829999999999999</v>
      </c>
      <c r="G263" s="109">
        <f>+'[1]EXP TOTAL VINO PAIS'!F236/1000</f>
        <v>0.80900000000000005</v>
      </c>
      <c r="H263" s="108"/>
      <c r="I263" s="95"/>
      <c r="J263" s="2"/>
      <c r="K263" s="93" t="s">
        <v>3</v>
      </c>
      <c r="L263" s="108">
        <f>+SUM('[1]EXP TOTAL VINO PAIS'!F165:F176)/1000</f>
        <v>33.478999999999999</v>
      </c>
      <c r="M263" s="6">
        <f>+SUM(C258:C263)+SUM(B264:B269)</f>
        <v>32.261000000000003</v>
      </c>
      <c r="N263" s="6">
        <f t="shared" ref="N263" si="399">+SUM(D258:D263)+SUM(C264:C269)</f>
        <v>28.119999999999997</v>
      </c>
      <c r="O263" s="6">
        <f>+SUM(E258:E263)+SUM(D264:D269)</f>
        <v>26.762</v>
      </c>
      <c r="P263" s="6">
        <f>+SUM(F258:F263)+SUM(E264:E269)</f>
        <v>27.4</v>
      </c>
      <c r="Q263" s="109">
        <f>+SUM(G258:G263)+SUM(F264:F269)</f>
        <v>29.052999999999997</v>
      </c>
      <c r="R263" s="94"/>
      <c r="S263" s="121"/>
      <c r="T263" s="117"/>
    </row>
    <row r="264" spans="1:20">
      <c r="A264" s="93" t="s">
        <v>4</v>
      </c>
      <c r="B264" s="108">
        <f>+'[1]EXP TOTAL VINO PAIS'!F177/1000</f>
        <v>2.52</v>
      </c>
      <c r="C264" s="6">
        <f>+'[1]EXP TOTAL VINO PAIS'!F189/1000</f>
        <v>2.3010000000000002</v>
      </c>
      <c r="D264" s="6">
        <f>+'[1]EXP TOTAL VINO PAIS'!F201/1000</f>
        <v>2.1789999999999998</v>
      </c>
      <c r="E264" s="6">
        <f>+'[1]EXP TOTAL VINO PAIS'!F213/1000</f>
        <v>1.81</v>
      </c>
      <c r="F264" s="6">
        <f>+'[1]EXP TOTAL VINO PAIS'!F225/1000</f>
        <v>2.4279999999999999</v>
      </c>
      <c r="G264" s="109">
        <f>+'[1]EXP TOTAL VINO PAIS'!F237/1000</f>
        <v>2.6779999999999999</v>
      </c>
      <c r="H264" s="108"/>
      <c r="I264" s="95"/>
      <c r="J264" s="2"/>
      <c r="K264" s="93" t="s">
        <v>4</v>
      </c>
      <c r="L264" s="108">
        <f>+SUM('[1]EXP TOTAL VINO PAIS'!F166:F177)/1000</f>
        <v>32.887</v>
      </c>
      <c r="M264" s="6">
        <f>+SUM(C258:C264)+SUM(B265:B269)</f>
        <v>32.042000000000002</v>
      </c>
      <c r="N264" s="6">
        <f t="shared" ref="N264" si="400">+SUM(D258:D264)+SUM(C265:C269)</f>
        <v>27.997999999999998</v>
      </c>
      <c r="O264" s="6">
        <f>+SUM(E258:E264)+SUM(D265:D269)</f>
        <v>26.393000000000001</v>
      </c>
      <c r="P264" s="6">
        <f>+SUM(F258:F264)+SUM(E265:E269)</f>
        <v>28.018000000000001</v>
      </c>
      <c r="Q264" s="109">
        <v>28.018000000000001</v>
      </c>
      <c r="R264" s="94"/>
      <c r="S264" s="121"/>
      <c r="T264" s="117"/>
    </row>
    <row r="265" spans="1:20">
      <c r="A265" s="93" t="s">
        <v>5</v>
      </c>
      <c r="B265" s="108">
        <f>+'[1]EXP TOTAL VINO PAIS'!F178/1000</f>
        <v>2.3130000000000002</v>
      </c>
      <c r="C265" s="6">
        <f>+'[1]EXP TOTAL VINO PAIS'!F190/1000</f>
        <v>2.238</v>
      </c>
      <c r="D265" s="6">
        <f>+'[1]EXP TOTAL VINO PAIS'!F202/1000</f>
        <v>1.865</v>
      </c>
      <c r="E265" s="6">
        <f>+'[1]EXP TOTAL VINO PAIS'!F214/1000</f>
        <v>2.012</v>
      </c>
      <c r="F265" s="6">
        <f>+'[1]EXP TOTAL VINO PAIS'!F226/1000</f>
        <v>3.6680000000000001</v>
      </c>
      <c r="G265" s="109">
        <f>+'[1]EXP TOTAL VINO PAIS'!F238/1000</f>
        <v>1.748</v>
      </c>
      <c r="H265" s="108"/>
      <c r="I265" s="95"/>
      <c r="J265" s="2"/>
      <c r="K265" s="93" t="s">
        <v>5</v>
      </c>
      <c r="L265" s="108">
        <f>+SUM('[1]EXP TOTAL VINO PAIS'!F167:F178)/1000</f>
        <v>31.853999999999999</v>
      </c>
      <c r="M265" s="6">
        <f>+SUM(C258:C265)+SUM(B266:B269)</f>
        <v>31.966999999999999</v>
      </c>
      <c r="N265" s="6">
        <f t="shared" ref="N265" si="401">+SUM(D258:D265)+SUM(C266:C269)</f>
        <v>27.625</v>
      </c>
      <c r="O265" s="6">
        <f>+SUM(E258:E265)+SUM(D266:D269)</f>
        <v>26.54</v>
      </c>
      <c r="P265" s="6">
        <f>+SUM(F258:F265)+SUM(E266:E269)</f>
        <v>29.673999999999999</v>
      </c>
      <c r="Q265" s="109">
        <v>29.673999999999999</v>
      </c>
      <c r="R265" s="94"/>
      <c r="S265" s="121"/>
      <c r="T265" s="117"/>
    </row>
    <row r="266" spans="1:20">
      <c r="A266" s="93" t="s">
        <v>6</v>
      </c>
      <c r="B266" s="108">
        <f>+'[1]EXP TOTAL VINO PAIS'!F179/1000</f>
        <v>4.0750000000000002</v>
      </c>
      <c r="C266" s="6">
        <f>+'[1]EXP TOTAL VINO PAIS'!F191/1000</f>
        <v>3.11</v>
      </c>
      <c r="D266" s="6">
        <f>+'[1]EXP TOTAL VINO PAIS'!F203/1000</f>
        <v>2.6930000000000001</v>
      </c>
      <c r="E266" s="6">
        <f>+'[1]EXP TOTAL VINO PAIS'!F215/1000</f>
        <v>2.2530000000000001</v>
      </c>
      <c r="F266" s="6">
        <f>+'[1]EXP TOTAL VINO PAIS'!F227/1000</f>
        <v>3.5550000000000002</v>
      </c>
      <c r="G266" s="109">
        <f>+'[1]EXP TOTAL VINO PAIS'!F239/1000</f>
        <v>2.7210000000000001</v>
      </c>
      <c r="H266" s="108"/>
      <c r="I266" s="95"/>
      <c r="J266" s="2"/>
      <c r="K266" s="93" t="s">
        <v>6</v>
      </c>
      <c r="L266" s="108">
        <f>+SUM('[1]EXP TOTAL VINO PAIS'!F168:F179)/1000</f>
        <v>33.576000000000001</v>
      </c>
      <c r="M266" s="6">
        <f>+SUM(C258:C266)+SUM(B267:B269)</f>
        <v>31.002000000000002</v>
      </c>
      <c r="N266" s="6">
        <f t="shared" ref="N266" si="402">+SUM(D258:D266)+SUM(C267:C269)</f>
        <v>27.208000000000002</v>
      </c>
      <c r="O266" s="6">
        <f>+SUM(E258:E266)+SUM(D267:D269)</f>
        <v>26.1</v>
      </c>
      <c r="P266" s="6">
        <f>+SUM(F258:F266)+SUM(E267:E269)</f>
        <v>30.975999999999999</v>
      </c>
      <c r="Q266" s="109">
        <v>30.975999999999999</v>
      </c>
      <c r="R266" s="94"/>
      <c r="S266" s="121"/>
      <c r="T266" s="117"/>
    </row>
    <row r="267" spans="1:20">
      <c r="A267" s="93" t="s">
        <v>7</v>
      </c>
      <c r="B267" s="108">
        <f>+'[1]EXP TOTAL VINO PAIS'!F180/1000</f>
        <v>4.4509999999999996</v>
      </c>
      <c r="C267" s="6">
        <f>+'[1]EXP TOTAL VINO PAIS'!F192/1000</f>
        <v>4.2889999999999997</v>
      </c>
      <c r="D267" s="6">
        <f>+'[1]EXP TOTAL VINO PAIS'!F204/1000</f>
        <v>3.5979999999999999</v>
      </c>
      <c r="E267" s="6">
        <f>+'[1]EXP TOTAL VINO PAIS'!F216/1000</f>
        <v>3.2229999999999999</v>
      </c>
      <c r="F267" s="6">
        <f>+'[1]EXP TOTAL VINO PAIS'!F228/1000</f>
        <v>2.855</v>
      </c>
      <c r="G267" s="109">
        <f>+'[1]EXP TOTAL VINO PAIS'!F240/1000</f>
        <v>1.946</v>
      </c>
      <c r="H267" s="108"/>
      <c r="I267" s="95"/>
      <c r="J267" s="2"/>
      <c r="K267" s="93" t="s">
        <v>7</v>
      </c>
      <c r="L267" s="108">
        <f>+SUM('[1]EXP TOTAL VINO PAIS'!F169:F180)/1000</f>
        <v>32.777000000000001</v>
      </c>
      <c r="M267" s="6">
        <f>+SUM(C258:C267)+SUM(B268:B269)</f>
        <v>30.840000000000003</v>
      </c>
      <c r="N267" s="6">
        <f t="shared" ref="N267" si="403">+SUM(D258:D267)+SUM(C268:C269)</f>
        <v>26.517000000000003</v>
      </c>
      <c r="O267" s="6">
        <f>+SUM(E258:E267)+SUM(D268:D269)</f>
        <v>25.725000000000001</v>
      </c>
      <c r="P267" s="6">
        <f>+SUM(F258:F267)+SUM(E268:E269)</f>
        <v>30.608000000000001</v>
      </c>
      <c r="Q267" s="109">
        <f>+SUM(G258:G267)+SUM(F268:F269)</f>
        <v>25.64</v>
      </c>
      <c r="R267" s="94"/>
      <c r="S267" s="121"/>
      <c r="T267" s="117"/>
    </row>
    <row r="268" spans="1:20">
      <c r="A268" s="93" t="s">
        <v>8</v>
      </c>
      <c r="B268" s="108">
        <f>+'[1]EXP TOTAL VINO PAIS'!F181/1000</f>
        <v>3.5009999999999999</v>
      </c>
      <c r="C268" s="6">
        <f>+'[1]EXP TOTAL VINO PAIS'!F193/1000</f>
        <v>2.0339999999999998</v>
      </c>
      <c r="D268" s="6">
        <f>+'[1]EXP TOTAL VINO PAIS'!F205/1000</f>
        <v>3.0539999999999998</v>
      </c>
      <c r="E268" s="6">
        <f>+'[1]EXP TOTAL VINO PAIS'!F217/1000</f>
        <v>2.0760000000000001</v>
      </c>
      <c r="F268" s="6">
        <f>+'[1]EXP TOTAL VINO PAIS'!F229/1000</f>
        <v>2.7349999999999999</v>
      </c>
      <c r="G268" s="109">
        <f>+'[1]EXP TOTAL VINO PAIS'!F241/1000</f>
        <v>2.6549999999999998</v>
      </c>
      <c r="H268" s="108"/>
      <c r="I268" s="95"/>
      <c r="J268" s="2"/>
      <c r="K268" s="93" t="s">
        <v>8</v>
      </c>
      <c r="L268" s="108">
        <f>+SUM('[1]EXP TOTAL VINO PAIS'!F170:F181)/1000</f>
        <v>33.774000000000001</v>
      </c>
      <c r="M268" s="6">
        <f>+SUM(C258:C268)+SUM(B269)</f>
        <v>29.373000000000001</v>
      </c>
      <c r="N268" s="6">
        <f t="shared" ref="N268" si="404">+SUM(D258:D268)+SUM(C269)</f>
        <v>27.536999999999999</v>
      </c>
      <c r="O268" s="6">
        <f>+SUM(E258:E268)+SUM(D269)</f>
        <v>24.747000000000003</v>
      </c>
      <c r="P268" s="6">
        <f>+SUM(F258:F268)+SUM(E269)</f>
        <v>31.266999999999999</v>
      </c>
      <c r="Q268" s="109">
        <f>+SUM(G258:G268)+SUM(F269)</f>
        <v>25.560000000000002</v>
      </c>
      <c r="R268" s="94"/>
      <c r="S268" s="121"/>
      <c r="T268" s="117"/>
    </row>
    <row r="269" spans="1:20">
      <c r="A269" s="93" t="s">
        <v>9</v>
      </c>
      <c r="B269" s="108">
        <f>+'[1]EXP TOTAL VINO PAIS'!F182/1000</f>
        <v>2.09</v>
      </c>
      <c r="C269" s="6">
        <f>+'[1]EXP TOTAL VINO PAIS'!F194/1000</f>
        <v>1.5429999999999999</v>
      </c>
      <c r="D269" s="6">
        <f>+'[1]EXP TOTAL VINO PAIS'!F206/1000</f>
        <v>2.8090000000000002</v>
      </c>
      <c r="E269" s="6">
        <f>+'[1]EXP TOTAL VINO PAIS'!F218/1000</f>
        <v>3.0089999999999999</v>
      </c>
      <c r="F269" s="6">
        <f>+'[1]EXP TOTAL VINO PAIS'!F230/1000</f>
        <v>2.0249999999999999</v>
      </c>
      <c r="G269" s="109">
        <f>+'[1]EXP TOTAL VINO PAIS'!F242/1000</f>
        <v>2.2559999999999998</v>
      </c>
      <c r="H269" s="108"/>
      <c r="I269" s="95"/>
      <c r="J269" s="2"/>
      <c r="K269" s="93" t="s">
        <v>9</v>
      </c>
      <c r="L269" s="108">
        <f>+SUM('[1]EXP TOTAL VINO PAIS'!F171:F182)/1000</f>
        <v>33.631999999999998</v>
      </c>
      <c r="M269" s="6">
        <f>+SUM(C258:C269)</f>
        <v>28.826000000000001</v>
      </c>
      <c r="N269" s="6">
        <f t="shared" ref="N269" si="405">+SUM(D258:D269)</f>
        <v>28.803000000000001</v>
      </c>
      <c r="O269" s="6">
        <f>+SUM(E258:E269)</f>
        <v>24.947000000000003</v>
      </c>
      <c r="P269" s="6">
        <f>+SUM(F258:F269)</f>
        <v>30.282999999999998</v>
      </c>
      <c r="Q269" s="109">
        <f>+SUM(G258:G269)</f>
        <v>25.791000000000004</v>
      </c>
      <c r="R269" s="94"/>
      <c r="S269" s="121"/>
      <c r="T269" s="117"/>
    </row>
    <row r="270" spans="1:20" ht="28">
      <c r="A270" s="96" t="s">
        <v>13</v>
      </c>
      <c r="B270" s="110">
        <f t="shared" ref="B270:G270" si="406">SUM(B258:B269)</f>
        <v>33.632000000000005</v>
      </c>
      <c r="C270" s="87">
        <f t="shared" si="406"/>
        <v>28.826000000000001</v>
      </c>
      <c r="D270" s="87">
        <f t="shared" si="406"/>
        <v>28.803000000000001</v>
      </c>
      <c r="E270" s="87">
        <f t="shared" si="406"/>
        <v>24.947000000000003</v>
      </c>
      <c r="F270" s="87">
        <f t="shared" si="406"/>
        <v>30.282999999999998</v>
      </c>
      <c r="G270" s="87">
        <f t="shared" si="406"/>
        <v>25.791000000000004</v>
      </c>
      <c r="H270" s="110"/>
      <c r="I270" s="98"/>
      <c r="J270" s="3"/>
      <c r="K270" s="96" t="s">
        <v>14</v>
      </c>
      <c r="L270" s="110">
        <f t="shared" ref="L270:Q270" si="407">+AVERAGE(L258:L269)</f>
        <v>33.313833333333335</v>
      </c>
      <c r="M270" s="87">
        <f t="shared" si="407"/>
        <v>31.810500000000005</v>
      </c>
      <c r="N270" s="87">
        <f t="shared" si="407"/>
        <v>28.541499999999999</v>
      </c>
      <c r="O270" s="87">
        <f t="shared" si="407"/>
        <v>26.312249999999995</v>
      </c>
      <c r="P270" s="87">
        <f t="shared" si="407"/>
        <v>27.994916666666668</v>
      </c>
      <c r="Q270" s="111">
        <f t="shared" si="407"/>
        <v>28.864000000000001</v>
      </c>
      <c r="R270" s="111">
        <f t="shared" ref="R270" si="408">+AVERAGE(R258:R269)</f>
        <v>25.5702</v>
      </c>
      <c r="S270" s="123">
        <f t="shared" ref="S270" si="409">+R270/Q270-1</f>
        <v>-0.11411446784922397</v>
      </c>
      <c r="T270" s="188">
        <f t="shared" ref="T270" si="410">+POWER(R270/M270,0.2)-1</f>
        <v>-4.2733797430788978E-2</v>
      </c>
    </row>
    <row r="271" spans="1:20" ht="28">
      <c r="A271" s="99" t="s">
        <v>15</v>
      </c>
      <c r="B271" s="112">
        <f t="shared" ref="B271:G271" si="411">+B270/B$360</f>
        <v>4.1174007683398919E-2</v>
      </c>
      <c r="C271" s="88">
        <f t="shared" si="411"/>
        <v>3.5767551859600011E-2</v>
      </c>
      <c r="D271" s="88">
        <f t="shared" si="411"/>
        <v>3.4944071045543881E-2</v>
      </c>
      <c r="E271" s="88">
        <f t="shared" si="411"/>
        <v>3.1336751690127049E-2</v>
      </c>
      <c r="F271" s="88">
        <f t="shared" si="411"/>
        <v>3.881520256759944E-2</v>
      </c>
      <c r="G271" s="88">
        <f t="shared" si="411"/>
        <v>3.1208404524619683E-2</v>
      </c>
      <c r="H271" s="223"/>
      <c r="I271" s="101"/>
      <c r="J271" s="3"/>
      <c r="K271" s="99" t="s">
        <v>15</v>
      </c>
      <c r="L271" s="112">
        <f t="shared" ref="L271:Q271" si="412">+L270/L$360</f>
        <v>4.5220919921171207E-2</v>
      </c>
      <c r="M271" s="88">
        <f t="shared" si="412"/>
        <v>3.9245134196982771E-2</v>
      </c>
      <c r="N271" s="88">
        <f t="shared" si="412"/>
        <v>3.5232494157286791E-2</v>
      </c>
      <c r="O271" s="88">
        <f t="shared" si="412"/>
        <v>3.2205469892214934E-2</v>
      </c>
      <c r="P271" s="88">
        <f t="shared" si="412"/>
        <v>3.5610229539003356E-2</v>
      </c>
      <c r="Q271" s="113">
        <f t="shared" si="412"/>
        <v>3.5996226282541198E-2</v>
      </c>
      <c r="R271" s="113">
        <f t="shared" ref="R271" si="413">+R270/R$360</f>
        <v>3.1156809031577914E-2</v>
      </c>
      <c r="S271" s="122"/>
      <c r="T271" s="118"/>
    </row>
    <row r="272" spans="1:20" ht="29" thickBot="1">
      <c r="A272" s="102" t="s">
        <v>12</v>
      </c>
      <c r="B272" s="114"/>
      <c r="C272" s="89">
        <f>+C270/B270-1</f>
        <v>-0.14289961941008578</v>
      </c>
      <c r="D272" s="89">
        <f t="shared" ref="D272:G272" si="414">+D270/C270-1</f>
        <v>-7.9789079303405064E-4</v>
      </c>
      <c r="E272" s="89">
        <f t="shared" si="414"/>
        <v>-0.1338749435822657</v>
      </c>
      <c r="F272" s="89">
        <f t="shared" si="414"/>
        <v>0.21389345412273997</v>
      </c>
      <c r="G272" s="89">
        <f t="shared" si="414"/>
        <v>-0.14833404880626078</v>
      </c>
      <c r="H272" s="114"/>
      <c r="I272" s="105"/>
      <c r="J272" s="2"/>
      <c r="K272" s="102" t="s">
        <v>12</v>
      </c>
      <c r="L272" s="114"/>
      <c r="M272" s="89">
        <f>+M270/L270-1</f>
        <v>-4.5126398943381774E-2</v>
      </c>
      <c r="N272" s="89">
        <f t="shared" ref="N272:R272" si="415">+N270/M270-1</f>
        <v>-0.10276481036135887</v>
      </c>
      <c r="O272" s="89">
        <f t="shared" si="415"/>
        <v>-7.810556557994508E-2</v>
      </c>
      <c r="P272" s="89">
        <f t="shared" si="415"/>
        <v>6.3949934599537128E-2</v>
      </c>
      <c r="Q272" s="115">
        <f t="shared" si="415"/>
        <v>3.1044326499751307E-2</v>
      </c>
      <c r="R272" s="115">
        <f t="shared" si="415"/>
        <v>-0.11411446784922397</v>
      </c>
      <c r="S272" s="103"/>
      <c r="T272" s="119"/>
    </row>
    <row r="273" spans="1:20" ht="15" thickBo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</row>
    <row r="274" spans="1:20" ht="15" thickBot="1">
      <c r="A274" s="285" t="s">
        <v>128</v>
      </c>
      <c r="B274" s="286"/>
      <c r="C274" s="286"/>
      <c r="D274" s="286"/>
      <c r="E274" s="286"/>
      <c r="F274" s="286"/>
      <c r="G274" s="286"/>
      <c r="H274" s="286"/>
      <c r="I274" s="287"/>
      <c r="J274" s="2"/>
      <c r="K274" s="285" t="s">
        <v>187</v>
      </c>
      <c r="L274" s="286"/>
      <c r="M274" s="286"/>
      <c r="N274" s="286"/>
      <c r="O274" s="286"/>
      <c r="P274" s="286"/>
      <c r="Q274" s="286"/>
      <c r="R274" s="286"/>
      <c r="S274" s="286"/>
      <c r="T274" s="287"/>
    </row>
    <row r="275" spans="1:20" ht="42">
      <c r="A275" s="90"/>
      <c r="B275" s="106">
        <v>2016</v>
      </c>
      <c r="C275" s="86">
        <f>+B275+1</f>
        <v>2017</v>
      </c>
      <c r="D275" s="86">
        <f t="shared" ref="D275:G275" si="416">+C275+1</f>
        <v>2018</v>
      </c>
      <c r="E275" s="86">
        <f t="shared" si="416"/>
        <v>2019</v>
      </c>
      <c r="F275" s="86">
        <f t="shared" si="416"/>
        <v>2020</v>
      </c>
      <c r="G275" s="107">
        <f t="shared" si="416"/>
        <v>2021</v>
      </c>
      <c r="H275" s="106">
        <v>2022</v>
      </c>
      <c r="I275" s="92" t="s">
        <v>16</v>
      </c>
      <c r="J275" s="2"/>
      <c r="K275" s="90"/>
      <c r="L275" s="106">
        <v>2016</v>
      </c>
      <c r="M275" s="86">
        <f>+L275+1</f>
        <v>2017</v>
      </c>
      <c r="N275" s="86">
        <f t="shared" ref="N275:Q275" si="417">+M275+1</f>
        <v>2018</v>
      </c>
      <c r="O275" s="86">
        <f t="shared" si="417"/>
        <v>2019</v>
      </c>
      <c r="P275" s="86">
        <f t="shared" si="417"/>
        <v>2020</v>
      </c>
      <c r="Q275" s="107">
        <f t="shared" si="417"/>
        <v>2021</v>
      </c>
      <c r="R275" s="91">
        <v>2022</v>
      </c>
      <c r="S275" s="120" t="s">
        <v>16</v>
      </c>
      <c r="T275" s="116" t="s">
        <v>21</v>
      </c>
    </row>
    <row r="276" spans="1:20">
      <c r="A276" s="93" t="s">
        <v>10</v>
      </c>
      <c r="B276" s="250">
        <f>+'[1]EXP TOTAL VINO PAIS'!G171/1000</f>
        <v>1.2410000000000001</v>
      </c>
      <c r="C276" s="172">
        <f>+'[1]EXP TOTAL VINO PAIS'!G183/1000</f>
        <v>1.022</v>
      </c>
      <c r="D276" s="172">
        <f>+'[1]EXP TOTAL VINO PAIS'!G195/1000</f>
        <v>1.575</v>
      </c>
      <c r="E276" s="172">
        <f>+'[1]EXP TOTAL VINO PAIS'!G207/1000</f>
        <v>1.4710000000000001</v>
      </c>
      <c r="F276" s="172">
        <f>+'[1]EXP TOTAL VINO PAIS'!G219/1000</f>
        <v>2.6970000000000001</v>
      </c>
      <c r="G276" s="251">
        <f>+'[1]EXP TOTAL VINO PAIS'!G231/1000</f>
        <v>0.97399999999999998</v>
      </c>
      <c r="H276" s="250">
        <f>+'[1]EXP TOTAL VINO PAIS'!G243/1000</f>
        <v>0.64900000000000002</v>
      </c>
      <c r="I276" s="95">
        <f>+H276/G276-1</f>
        <v>-0.33367556468172477</v>
      </c>
      <c r="J276" s="2"/>
      <c r="K276" s="93" t="s">
        <v>10</v>
      </c>
      <c r="L276" s="108">
        <f>+SUM('[1]EXP TOTAL VINO PAIS'!G160:G171)/1000</f>
        <v>20.771000000000001</v>
      </c>
      <c r="M276" s="6">
        <f>+SUM(C276)+SUM(B277:B287)</f>
        <v>22.838999999999999</v>
      </c>
      <c r="N276" s="6">
        <f t="shared" ref="N276" si="418">+SUM(D276)+SUM(C277:C287)</f>
        <v>22.567000000000004</v>
      </c>
      <c r="O276" s="6">
        <f>+SUM(E276)+SUM(D277:D287)</f>
        <v>23.985999999999994</v>
      </c>
      <c r="P276" s="6">
        <f>+SUM(F276)+SUM(E277:E287)</f>
        <v>26.215</v>
      </c>
      <c r="Q276" s="109">
        <f>+SUM(G276)+SUM(F277:F287)</f>
        <v>21.397000000000002</v>
      </c>
      <c r="R276" s="109">
        <f>+SUM(H276)+SUM(G277:G287)</f>
        <v>24.946000000000002</v>
      </c>
      <c r="S276" s="121">
        <f t="shared" ref="S276:S280" si="419">+R276/Q276-1</f>
        <v>0.16586437351030514</v>
      </c>
      <c r="T276" s="117">
        <f t="shared" ref="T276:T280" si="420">+POWER(R276/M276,0.2)-1</f>
        <v>1.7805437478375818E-2</v>
      </c>
    </row>
    <row r="277" spans="1:20">
      <c r="A277" s="93" t="s">
        <v>11</v>
      </c>
      <c r="B277" s="250">
        <f>+'[1]EXP TOTAL VINO PAIS'!G172/1000</f>
        <v>1.2270000000000001</v>
      </c>
      <c r="C277" s="172">
        <f>+'[1]EXP TOTAL VINO PAIS'!G184/1000</f>
        <v>0.86599999999999999</v>
      </c>
      <c r="D277" s="172">
        <f>+'[1]EXP TOTAL VINO PAIS'!G196/1000</f>
        <v>1.33</v>
      </c>
      <c r="E277" s="172">
        <f>+'[1]EXP TOTAL VINO PAIS'!G208/1000</f>
        <v>0.98</v>
      </c>
      <c r="F277" s="172">
        <f>+'[1]EXP TOTAL VINO PAIS'!G220/1000</f>
        <v>1.39</v>
      </c>
      <c r="G277" s="251">
        <f>+'[1]EXP TOTAL VINO PAIS'!G232/1000</f>
        <v>2.7120000000000002</v>
      </c>
      <c r="H277" s="250">
        <f>+'[1]EXP TOTAL VINO PAIS'!G244/1000</f>
        <v>1.4770000000000001</v>
      </c>
      <c r="I277" s="95">
        <f t="shared" ref="I277:I280" si="421">+H277/G277-1</f>
        <v>-0.4553834808259587</v>
      </c>
      <c r="J277" s="2"/>
      <c r="K277" s="93" t="s">
        <v>11</v>
      </c>
      <c r="L277" s="108">
        <f>+SUM('[1]EXP TOTAL VINO PAIS'!G161:G172)/1000</f>
        <v>20.747</v>
      </c>
      <c r="M277" s="6">
        <f>+SUM(C276:C277)+SUM(B278:B287)</f>
        <v>22.478000000000002</v>
      </c>
      <c r="N277" s="6">
        <f t="shared" ref="N277" si="422">+SUM(D276:D277)+SUM(C278:C287)</f>
        <v>23.030999999999999</v>
      </c>
      <c r="O277" s="6">
        <f>+SUM(E276:E277)+SUM(D278:D287)</f>
        <v>23.635999999999996</v>
      </c>
      <c r="P277" s="6">
        <f>+SUM(F276:F277)+SUM(E278:E287)</f>
        <v>26.625</v>
      </c>
      <c r="Q277" s="109">
        <f>+SUM(G276:G277)+SUM(F278:F287)</f>
        <v>22.719000000000001</v>
      </c>
      <c r="R277" s="109">
        <f>+SUM(H276:H277)+SUM(G278:G287)</f>
        <v>23.711000000000002</v>
      </c>
      <c r="S277" s="121">
        <f t="shared" si="419"/>
        <v>4.3663893657291286E-2</v>
      </c>
      <c r="T277" s="117">
        <f t="shared" si="420"/>
        <v>1.0737643595133184E-2</v>
      </c>
    </row>
    <row r="278" spans="1:20">
      <c r="A278" s="93" t="s">
        <v>0</v>
      </c>
      <c r="B278" s="250">
        <f>+'[1]EXP TOTAL VINO PAIS'!G173/1000</f>
        <v>1.3009999999999999</v>
      </c>
      <c r="C278" s="172">
        <f>+'[1]EXP TOTAL VINO PAIS'!G185/1000</f>
        <v>1.478</v>
      </c>
      <c r="D278" s="172">
        <f>+'[1]EXP TOTAL VINO PAIS'!G197/1000</f>
        <v>2.2549999999999999</v>
      </c>
      <c r="E278" s="172">
        <f>+'[1]EXP TOTAL VINO PAIS'!G209/1000</f>
        <v>1.46</v>
      </c>
      <c r="F278" s="172">
        <f>+'[1]EXP TOTAL VINO PAIS'!G221/1000</f>
        <v>0.72299999999999998</v>
      </c>
      <c r="G278" s="251">
        <f>+'[1]EXP TOTAL VINO PAIS'!G233/1000</f>
        <v>2.3079999999999998</v>
      </c>
      <c r="H278" s="250">
        <f>+'[1]EXP TOTAL VINO PAIS'!G245/1000</f>
        <v>1.355</v>
      </c>
      <c r="I278" s="95">
        <f t="shared" si="421"/>
        <v>-0.41291161178509528</v>
      </c>
      <c r="J278" s="2"/>
      <c r="K278" s="93" t="s">
        <v>0</v>
      </c>
      <c r="L278" s="108">
        <f>+SUM('[1]EXP TOTAL VINO PAIS'!G162:G173)/1000</f>
        <v>20.498000000000001</v>
      </c>
      <c r="M278" s="6">
        <f>+SUM(C276:C278)+SUM(B279:B287)</f>
        <v>22.654999999999998</v>
      </c>
      <c r="N278" s="6">
        <f t="shared" ref="N278" si="423">+SUM(D276:D278)+SUM(C279:C287)</f>
        <v>23.808</v>
      </c>
      <c r="O278" s="6">
        <f>+SUM(E276:E278)+SUM(D279:D287)</f>
        <v>22.841000000000001</v>
      </c>
      <c r="P278" s="6">
        <f>+SUM(F276:F278)+SUM(E279:E287)</f>
        <v>25.887999999999998</v>
      </c>
      <c r="Q278" s="109">
        <f>+SUM(G276:G278)+SUM(F279:F287)</f>
        <v>24.304000000000002</v>
      </c>
      <c r="R278" s="109">
        <f>+SUM(H276:H278)+SUM(G279:G287)</f>
        <v>22.758000000000003</v>
      </c>
      <c r="S278" s="121">
        <f t="shared" si="419"/>
        <v>-6.3610928242264664E-2</v>
      </c>
      <c r="T278" s="117">
        <f t="shared" si="420"/>
        <v>9.0764242145224827E-4</v>
      </c>
    </row>
    <row r="279" spans="1:20">
      <c r="A279" s="93" t="s">
        <v>1</v>
      </c>
      <c r="B279" s="250">
        <f>+'[1]EXP TOTAL VINO PAIS'!G174/1000</f>
        <v>1.891</v>
      </c>
      <c r="C279" s="172">
        <f>+'[1]EXP TOTAL VINO PAIS'!G186/1000</f>
        <v>1.79</v>
      </c>
      <c r="D279" s="172">
        <f>+'[1]EXP TOTAL VINO PAIS'!G198/1000</f>
        <v>1.5940000000000001</v>
      </c>
      <c r="E279" s="172">
        <f>+'[1]EXP TOTAL VINO PAIS'!G210/1000</f>
        <v>1.4339999999999999</v>
      </c>
      <c r="F279" s="172">
        <f>+'[1]EXP TOTAL VINO PAIS'!G222/1000</f>
        <v>2.1110000000000002</v>
      </c>
      <c r="G279" s="251">
        <f>+'[1]EXP TOTAL VINO PAIS'!G234/1000</f>
        <v>1.2250000000000001</v>
      </c>
      <c r="H279" s="250">
        <f>+'[1]EXP TOTAL VINO PAIS'!G246/1000</f>
        <v>1.2390000000000001</v>
      </c>
      <c r="I279" s="95">
        <f t="shared" si="421"/>
        <v>1.1428571428571344E-2</v>
      </c>
      <c r="J279" s="2"/>
      <c r="K279" s="93" t="s">
        <v>1</v>
      </c>
      <c r="L279" s="108">
        <f>+SUM('[1]EXP TOTAL VINO PAIS'!G163:G174)/1000</f>
        <v>20.771999999999998</v>
      </c>
      <c r="M279" s="6">
        <f>+SUM(C276:C279)+SUM(B280:B287)</f>
        <v>22.553999999999995</v>
      </c>
      <c r="N279" s="6">
        <f t="shared" ref="N279" si="424">+SUM(D276:D279)+SUM(C280:C287)</f>
        <v>23.612000000000002</v>
      </c>
      <c r="O279" s="6">
        <f>+SUM(E276:E279)+SUM(D280:D287)</f>
        <v>22.680999999999997</v>
      </c>
      <c r="P279" s="6">
        <f>+SUM(F276:F279)+SUM(E280:E287)</f>
        <v>26.564999999999998</v>
      </c>
      <c r="Q279" s="109">
        <f>+SUM(G276:G279)+SUM(F280:F287)</f>
        <v>23.417999999999999</v>
      </c>
      <c r="R279" s="109">
        <f>+SUM(H276:H279)+SUM(G280:G287)</f>
        <v>22.771999999999998</v>
      </c>
      <c r="S279" s="121">
        <f t="shared" si="419"/>
        <v>-2.7585617900760084E-2</v>
      </c>
      <c r="T279" s="117">
        <f t="shared" si="420"/>
        <v>1.9257072529947905E-3</v>
      </c>
    </row>
    <row r="280" spans="1:20">
      <c r="A280" s="93" t="s">
        <v>2</v>
      </c>
      <c r="B280" s="250">
        <f>+'[1]EXP TOTAL VINO PAIS'!G175/1000</f>
        <v>2.367</v>
      </c>
      <c r="C280" s="172">
        <f>+'[1]EXP TOTAL VINO PAIS'!G187/1000</f>
        <v>2.3149999999999999</v>
      </c>
      <c r="D280" s="172">
        <f>+'[1]EXP TOTAL VINO PAIS'!G199/1000</f>
        <v>1.3320000000000001</v>
      </c>
      <c r="E280" s="172">
        <f>+'[1]EXP TOTAL VINO PAIS'!G211/1000</f>
        <v>2.9470000000000001</v>
      </c>
      <c r="F280" s="172">
        <f>+'[1]EXP TOTAL VINO PAIS'!G223/1000</f>
        <v>1.6319999999999999</v>
      </c>
      <c r="G280" s="251">
        <f>+'[1]EXP TOTAL VINO PAIS'!G235/1000</f>
        <v>1.9079999999999999</v>
      </c>
      <c r="H280" s="250">
        <f>+'[1]EXP TOTAL VINO PAIS'!G247/1000</f>
        <v>1.538</v>
      </c>
      <c r="I280" s="95">
        <f t="shared" si="421"/>
        <v>-0.19392033542976939</v>
      </c>
      <c r="J280" s="2"/>
      <c r="K280" s="93" t="s">
        <v>2</v>
      </c>
      <c r="L280" s="108">
        <f>+SUM('[1]EXP TOTAL VINO PAIS'!G164:G175)/1000</f>
        <v>20.55</v>
      </c>
      <c r="M280" s="6">
        <f>+SUM(C276:C280)+SUM(B281:B287)</f>
        <v>22.501999999999999</v>
      </c>
      <c r="N280" s="6">
        <f t="shared" ref="N280" si="425">+SUM(D276:D280)+SUM(C281:C287)</f>
        <v>22.628999999999998</v>
      </c>
      <c r="O280" s="6">
        <f>+SUM(E276:E280)+SUM(D281:D287)</f>
        <v>24.295999999999999</v>
      </c>
      <c r="P280" s="6">
        <f>+SUM(F276:F280)+SUM(E281:E287)</f>
        <v>25.25</v>
      </c>
      <c r="Q280" s="109">
        <f>+SUM(G276:G280)+SUM(F281:F287)</f>
        <v>23.693999999999996</v>
      </c>
      <c r="R280" s="109">
        <f>+SUM(H276:H280)+SUM(G281:G287)</f>
        <v>22.402000000000001</v>
      </c>
      <c r="S280" s="121">
        <f t="shared" si="419"/>
        <v>-5.4528572634422012E-2</v>
      </c>
      <c r="T280" s="117">
        <f t="shared" si="420"/>
        <v>-8.9039407560231876E-4</v>
      </c>
    </row>
    <row r="281" spans="1:20">
      <c r="A281" s="93" t="s">
        <v>3</v>
      </c>
      <c r="B281" s="250">
        <f>+'[1]EXP TOTAL VINO PAIS'!G176/1000</f>
        <v>1.2809999999999999</v>
      </c>
      <c r="C281" s="172">
        <f>+'[1]EXP TOTAL VINO PAIS'!G188/1000</f>
        <v>1.784</v>
      </c>
      <c r="D281" s="172">
        <f>+'[1]EXP TOTAL VINO PAIS'!G200/1000</f>
        <v>1.56</v>
      </c>
      <c r="E281" s="172">
        <f>+'[1]EXP TOTAL VINO PAIS'!G212/1000</f>
        <v>1.64</v>
      </c>
      <c r="F281" s="172">
        <f>+'[1]EXP TOTAL VINO PAIS'!G224/1000</f>
        <v>1.0289999999999999</v>
      </c>
      <c r="G281" s="251">
        <f>+'[1]EXP TOTAL VINO PAIS'!G236/1000</f>
        <v>1.768</v>
      </c>
      <c r="H281" s="250"/>
      <c r="I281" s="95"/>
      <c r="J281" s="2"/>
      <c r="K281" s="93" t="s">
        <v>3</v>
      </c>
      <c r="L281" s="108">
        <f>+SUM('[1]EXP TOTAL VINO PAIS'!G165:G176)/1000</f>
        <v>19.814</v>
      </c>
      <c r="M281" s="6">
        <f>+SUM(C276:C281)+SUM(B282:B287)</f>
        <v>23.005000000000003</v>
      </c>
      <c r="N281" s="6">
        <f t="shared" ref="N281" si="426">+SUM(D276:D281)+SUM(C282:C287)</f>
        <v>22.405000000000001</v>
      </c>
      <c r="O281" s="6">
        <f>+SUM(E276:E281)+SUM(D282:D287)</f>
        <v>24.376000000000001</v>
      </c>
      <c r="P281" s="6">
        <f>+SUM(F276:F281)+SUM(E282:E287)</f>
        <v>24.638999999999996</v>
      </c>
      <c r="Q281" s="109">
        <f>+SUM(G276:G281)+SUM(F282:F287)</f>
        <v>24.433</v>
      </c>
      <c r="R281" s="94"/>
      <c r="S281" s="121"/>
      <c r="T281" s="117"/>
    </row>
    <row r="282" spans="1:20">
      <c r="A282" s="93" t="s">
        <v>4</v>
      </c>
      <c r="B282" s="250">
        <f>+'[1]EXP TOTAL VINO PAIS'!G177/1000</f>
        <v>1.7390000000000001</v>
      </c>
      <c r="C282" s="172">
        <f>+'[1]EXP TOTAL VINO PAIS'!G189/1000</f>
        <v>1.974</v>
      </c>
      <c r="D282" s="172">
        <f>+'[1]EXP TOTAL VINO PAIS'!G201/1000</f>
        <v>1.716</v>
      </c>
      <c r="E282" s="172">
        <f>+'[1]EXP TOTAL VINO PAIS'!G213/1000</f>
        <v>2.181</v>
      </c>
      <c r="F282" s="172">
        <f>+'[1]EXP TOTAL VINO PAIS'!G225/1000</f>
        <v>1.4570000000000001</v>
      </c>
      <c r="G282" s="251">
        <f>+'[1]EXP TOTAL VINO PAIS'!G237/1000</f>
        <v>2.3260000000000001</v>
      </c>
      <c r="H282" s="250"/>
      <c r="I282" s="95"/>
      <c r="J282" s="2"/>
      <c r="K282" s="93" t="s">
        <v>4</v>
      </c>
      <c r="L282" s="108">
        <f>+SUM('[1]EXP TOTAL VINO PAIS'!G166:G177)/1000</f>
        <v>20.103000000000002</v>
      </c>
      <c r="M282" s="6">
        <f>+SUM(C276:C282)+SUM(B283:B287)</f>
        <v>23.240000000000002</v>
      </c>
      <c r="N282" s="6">
        <f t="shared" ref="N282" si="427">+SUM(D276:D282)+SUM(C283:C287)</f>
        <v>22.146999999999998</v>
      </c>
      <c r="O282" s="6">
        <f>+SUM(E276:E282)+SUM(D283:D287)</f>
        <v>24.841000000000001</v>
      </c>
      <c r="P282" s="6">
        <f>+SUM(F276:F282)+SUM(E283:E287)</f>
        <v>23.914999999999999</v>
      </c>
      <c r="Q282" s="109">
        <f>+SUM(G276:G282)+SUM(F283:F287)</f>
        <v>25.302</v>
      </c>
      <c r="R282" s="94"/>
      <c r="S282" s="121"/>
      <c r="T282" s="117"/>
    </row>
    <row r="283" spans="1:20">
      <c r="A283" s="93" t="s">
        <v>5</v>
      </c>
      <c r="B283" s="250">
        <f>+'[1]EXP TOTAL VINO PAIS'!G178/1000</f>
        <v>2.823</v>
      </c>
      <c r="C283" s="172">
        <f>+'[1]EXP TOTAL VINO PAIS'!G190/1000</f>
        <v>2.0539999999999998</v>
      </c>
      <c r="D283" s="172">
        <f>+'[1]EXP TOTAL VINO PAIS'!G202/1000</f>
        <v>3.101</v>
      </c>
      <c r="E283" s="172">
        <f>+'[1]EXP TOTAL VINO PAIS'!G214/1000</f>
        <v>2.044</v>
      </c>
      <c r="F283" s="172">
        <f>+'[1]EXP TOTAL VINO PAIS'!G226/1000</f>
        <v>2.1829999999999998</v>
      </c>
      <c r="G283" s="251">
        <f>+'[1]EXP TOTAL VINO PAIS'!G238/1000</f>
        <v>2.5659999999999998</v>
      </c>
      <c r="H283" s="250"/>
      <c r="I283" s="95"/>
      <c r="J283" s="2"/>
      <c r="K283" s="93" t="s">
        <v>5</v>
      </c>
      <c r="L283" s="108">
        <f>+SUM('[1]EXP TOTAL VINO PAIS'!G167:G178)/1000</f>
        <v>21.818000000000001</v>
      </c>
      <c r="M283" s="6">
        <f>+SUM(C276:C283)+SUM(B284:B287)</f>
        <v>22.471</v>
      </c>
      <c r="N283" s="6">
        <f t="shared" ref="N283" si="428">+SUM(D276:D283)+SUM(C284:C287)</f>
        <v>23.194000000000003</v>
      </c>
      <c r="O283" s="6">
        <f>+SUM(E276:E283)+SUM(D284:D287)</f>
        <v>23.783999999999999</v>
      </c>
      <c r="P283" s="6">
        <f>+SUM(F276:F283)+SUM(E284:E287)</f>
        <v>24.054000000000002</v>
      </c>
      <c r="Q283" s="109">
        <f>+SUM(G276:G283)+SUM(F284:F287)</f>
        <v>25.684999999999999</v>
      </c>
      <c r="R283" s="94"/>
      <c r="S283" s="121"/>
      <c r="T283" s="117"/>
    </row>
    <row r="284" spans="1:20">
      <c r="A284" s="93" t="s">
        <v>6</v>
      </c>
      <c r="B284" s="250">
        <f>+'[1]EXP TOTAL VINO PAIS'!G179/1000</f>
        <v>2.1139999999999999</v>
      </c>
      <c r="C284" s="172">
        <f>+'[1]EXP TOTAL VINO PAIS'!G191/1000</f>
        <v>1.595</v>
      </c>
      <c r="D284" s="172">
        <f>+'[1]EXP TOTAL VINO PAIS'!G203/1000</f>
        <v>2.2839999999999998</v>
      </c>
      <c r="E284" s="172">
        <f>+'[1]EXP TOTAL VINO PAIS'!G215/1000</f>
        <v>3.8290000000000002</v>
      </c>
      <c r="F284" s="172">
        <f>+'[1]EXP TOTAL VINO PAIS'!G227/1000</f>
        <v>1.5529999999999999</v>
      </c>
      <c r="G284" s="251">
        <f>+'[1]EXP TOTAL VINO PAIS'!G239/1000</f>
        <v>2.9279999999999999</v>
      </c>
      <c r="H284" s="250"/>
      <c r="I284" s="95"/>
      <c r="J284" s="2"/>
      <c r="K284" s="93" t="s">
        <v>6</v>
      </c>
      <c r="L284" s="108">
        <f>+SUM('[1]EXP TOTAL VINO PAIS'!G168:G179)/1000</f>
        <v>22.332999999999998</v>
      </c>
      <c r="M284" s="6">
        <f>+SUM(C276:C284)+SUM(B285:B287)</f>
        <v>21.952000000000002</v>
      </c>
      <c r="N284" s="6">
        <f t="shared" ref="N284" si="429">+SUM(D276:D284)+SUM(C285:C287)</f>
        <v>23.882999999999999</v>
      </c>
      <c r="O284" s="6">
        <f>+SUM(E276:E284)+SUM(D285:D287)</f>
        <v>25.329000000000001</v>
      </c>
      <c r="P284" s="6">
        <f>+SUM(F276:F284)+SUM(E285:E287)</f>
        <v>21.777999999999999</v>
      </c>
      <c r="Q284" s="109">
        <f>+SUM(G276:G284)+SUM(F285:F287)</f>
        <v>27.06</v>
      </c>
      <c r="R284" s="94"/>
      <c r="S284" s="121"/>
      <c r="T284" s="117"/>
    </row>
    <row r="285" spans="1:20">
      <c r="A285" s="93" t="s">
        <v>7</v>
      </c>
      <c r="B285" s="250">
        <f>+'[1]EXP TOTAL VINO PAIS'!G180/1000</f>
        <v>1.8080000000000001</v>
      </c>
      <c r="C285" s="172">
        <f>+'[1]EXP TOTAL VINO PAIS'!G192/1000</f>
        <v>1.462</v>
      </c>
      <c r="D285" s="172">
        <f>+'[1]EXP TOTAL VINO PAIS'!G204/1000</f>
        <v>2.1989999999999998</v>
      </c>
      <c r="E285" s="172">
        <f>+'[1]EXP TOTAL VINO PAIS'!G216/1000</f>
        <v>2.3730000000000002</v>
      </c>
      <c r="F285" s="172">
        <f>+'[1]EXP TOTAL VINO PAIS'!G228/1000</f>
        <v>1.992</v>
      </c>
      <c r="G285" s="251">
        <f>+'[1]EXP TOTAL VINO PAIS'!G240/1000</f>
        <v>2.1539999999999999</v>
      </c>
      <c r="H285" s="250"/>
      <c r="I285" s="95"/>
      <c r="J285" s="2"/>
      <c r="K285" s="93" t="s">
        <v>7</v>
      </c>
      <c r="L285" s="108">
        <f>+SUM('[1]EXP TOTAL VINO PAIS'!G169:G180)/1000</f>
        <v>22.512</v>
      </c>
      <c r="M285" s="6">
        <f>+SUM(C276:C285)+SUM(B286:B287)</f>
        <v>21.606000000000002</v>
      </c>
      <c r="N285" s="6">
        <f t="shared" ref="N285" si="430">+SUM(D276:D285)+SUM(C286:C287)</f>
        <v>24.619999999999997</v>
      </c>
      <c r="O285" s="6">
        <f>+SUM(E276:E285)+SUM(D286:D287)</f>
        <v>25.503</v>
      </c>
      <c r="P285" s="6">
        <f>+SUM(F276:F285)+SUM(E286:E287)</f>
        <v>21.396999999999998</v>
      </c>
      <c r="Q285" s="109">
        <f>+SUM(G276:G285)+SUM(F286:F287)</f>
        <v>27.222000000000001</v>
      </c>
      <c r="R285" s="94"/>
      <c r="S285" s="121"/>
      <c r="T285" s="117"/>
    </row>
    <row r="286" spans="1:20">
      <c r="A286" s="93" t="s">
        <v>8</v>
      </c>
      <c r="B286" s="250">
        <f>+'[1]EXP TOTAL VINO PAIS'!G181/1000</f>
        <v>2.2839999999999998</v>
      </c>
      <c r="C286" s="172">
        <f>+'[1]EXP TOTAL VINO PAIS'!G193/1000</f>
        <v>2.879</v>
      </c>
      <c r="D286" s="172">
        <f>+'[1]EXP TOTAL VINO PAIS'!G205/1000</f>
        <v>1.8520000000000001</v>
      </c>
      <c r="E286" s="172">
        <f>+'[1]EXP TOTAL VINO PAIS'!G217/1000</f>
        <v>2.157</v>
      </c>
      <c r="F286" s="172">
        <f>+'[1]EXP TOTAL VINO PAIS'!G229/1000</f>
        <v>4.0579999999999998</v>
      </c>
      <c r="G286" s="251">
        <f>+'[1]EXP TOTAL VINO PAIS'!G241/1000</f>
        <v>2.1869999999999998</v>
      </c>
      <c r="H286" s="250"/>
      <c r="I286" s="95"/>
      <c r="J286" s="2"/>
      <c r="K286" s="93" t="s">
        <v>8</v>
      </c>
      <c r="L286" s="108">
        <f>+SUM('[1]EXP TOTAL VINO PAIS'!G170:G181)/1000</f>
        <v>22.263999999999999</v>
      </c>
      <c r="M286" s="6">
        <f>+SUM(C276:C286)+SUM(B287)</f>
        <v>22.201000000000004</v>
      </c>
      <c r="N286" s="6">
        <f t="shared" ref="N286" si="431">+SUM(D276:D286)+SUM(C287)</f>
        <v>23.592999999999996</v>
      </c>
      <c r="O286" s="6">
        <f>+SUM(E276:E286)+SUM(D287)</f>
        <v>25.808</v>
      </c>
      <c r="P286" s="6">
        <f>+SUM(F276:F286)+SUM(E287)</f>
        <v>23.297999999999998</v>
      </c>
      <c r="Q286" s="109">
        <f>+SUM(G276:G286)+SUM(F287)</f>
        <v>25.350999999999999</v>
      </c>
      <c r="R286" s="94"/>
      <c r="S286" s="121"/>
      <c r="T286" s="117"/>
    </row>
    <row r="287" spans="1:20">
      <c r="A287" s="93" t="s">
        <v>9</v>
      </c>
      <c r="B287" s="250">
        <f>+'[1]EXP TOTAL VINO PAIS'!G182/1000</f>
        <v>2.9820000000000002</v>
      </c>
      <c r="C287" s="172">
        <f>+'[1]EXP TOTAL VINO PAIS'!G194/1000</f>
        <v>2.7949999999999999</v>
      </c>
      <c r="D287" s="172">
        <f>+'[1]EXP TOTAL VINO PAIS'!G206/1000</f>
        <v>3.2919999999999998</v>
      </c>
      <c r="E287" s="172">
        <f>+'[1]EXP TOTAL VINO PAIS'!G218/1000</f>
        <v>2.4729999999999999</v>
      </c>
      <c r="F287" s="172">
        <f>+'[1]EXP TOTAL VINO PAIS'!G230/1000</f>
        <v>2.2949999999999999</v>
      </c>
      <c r="G287" s="251">
        <f>+'[1]EXP TOTAL VINO PAIS'!G242/1000</f>
        <v>2.2149999999999999</v>
      </c>
      <c r="H287" s="250"/>
      <c r="I287" s="95"/>
      <c r="J287" s="2"/>
      <c r="K287" s="93" t="s">
        <v>9</v>
      </c>
      <c r="L287" s="108">
        <f>+SUM('[1]EXP TOTAL VINO PAIS'!G171:G182)/1000</f>
        <v>23.058</v>
      </c>
      <c r="M287" s="6">
        <f>+SUM(C276:C287)</f>
        <v>22.014000000000003</v>
      </c>
      <c r="N287" s="6">
        <f t="shared" ref="N287" si="432">+SUM(D276:D287)</f>
        <v>24.089999999999996</v>
      </c>
      <c r="O287" s="6">
        <f>+SUM(E276:E287)</f>
        <v>24.989000000000001</v>
      </c>
      <c r="P287" s="6">
        <f>+SUM(F276:F287)</f>
        <v>23.119999999999997</v>
      </c>
      <c r="Q287" s="109">
        <f>+SUM(G276:G287)</f>
        <v>25.271000000000001</v>
      </c>
      <c r="R287" s="94"/>
      <c r="S287" s="121"/>
      <c r="T287" s="117"/>
    </row>
    <row r="288" spans="1:20" ht="28">
      <c r="A288" s="96" t="s">
        <v>13</v>
      </c>
      <c r="B288" s="110">
        <f>SUM(B276:B287)</f>
        <v>23.058</v>
      </c>
      <c r="C288" s="87">
        <f t="shared" ref="C288:F288" si="433">SUM(C276:C287)</f>
        <v>22.014000000000003</v>
      </c>
      <c r="D288" s="87">
        <f t="shared" si="433"/>
        <v>24.089999999999996</v>
      </c>
      <c r="E288" s="87">
        <f t="shared" si="433"/>
        <v>24.989000000000001</v>
      </c>
      <c r="F288" s="87">
        <f t="shared" si="433"/>
        <v>23.119999999999997</v>
      </c>
      <c r="G288" s="87">
        <f t="shared" ref="G288" si="434">SUM(G276:G287)</f>
        <v>25.271000000000001</v>
      </c>
      <c r="H288" s="110"/>
      <c r="I288" s="98"/>
      <c r="J288" s="3"/>
      <c r="K288" s="96" t="s">
        <v>14</v>
      </c>
      <c r="L288" s="110">
        <f>+AVERAGE(L276:L287)</f>
        <v>21.270000000000003</v>
      </c>
      <c r="M288" s="87">
        <f>+AVERAGE(M276:M287)</f>
        <v>22.45975</v>
      </c>
      <c r="N288" s="87">
        <f t="shared" ref="N288:Q288" si="435">+AVERAGE(N276:N287)</f>
        <v>23.298249999999996</v>
      </c>
      <c r="O288" s="87">
        <f t="shared" si="435"/>
        <v>24.339166666666667</v>
      </c>
      <c r="P288" s="87">
        <f t="shared" si="435"/>
        <v>24.39533333333333</v>
      </c>
      <c r="Q288" s="111">
        <f t="shared" si="435"/>
        <v>24.654666666666667</v>
      </c>
      <c r="R288" s="111">
        <f t="shared" ref="R288" si="436">+AVERAGE(R276:R287)</f>
        <v>23.317800000000002</v>
      </c>
      <c r="S288" s="123">
        <f t="shared" ref="S288" si="437">+R288/Q288-1</f>
        <v>-5.4223676383105213E-2</v>
      </c>
      <c r="T288" s="188">
        <f t="shared" ref="T288" si="438">+POWER(R288/M288,0.2)-1</f>
        <v>7.5266235124440417E-3</v>
      </c>
    </row>
    <row r="289" spans="1:20" ht="28">
      <c r="A289" s="99" t="s">
        <v>15</v>
      </c>
      <c r="B289" s="112">
        <f t="shared" ref="B289:G289" si="439">+B288/B$360</f>
        <v>2.822877822204484E-2</v>
      </c>
      <c r="C289" s="88">
        <f t="shared" si="439"/>
        <v>2.7315162930591646E-2</v>
      </c>
      <c r="D289" s="88">
        <f t="shared" si="439"/>
        <v>2.9226215029238344E-2</v>
      </c>
      <c r="E289" s="88">
        <f t="shared" si="439"/>
        <v>3.1389509279054983E-2</v>
      </c>
      <c r="F289" s="88">
        <f t="shared" si="439"/>
        <v>2.9634035048142486E-2</v>
      </c>
      <c r="G289" s="88">
        <f t="shared" si="439"/>
        <v>3.0579178424321042E-2</v>
      </c>
      <c r="H289" s="223"/>
      <c r="I289" s="101"/>
      <c r="J289" s="3"/>
      <c r="K289" s="99" t="s">
        <v>15</v>
      </c>
      <c r="L289" s="112">
        <f t="shared" ref="L289:Q289" si="440">+L288/L$360</f>
        <v>2.8872359331908518E-2</v>
      </c>
      <c r="M289" s="88">
        <f t="shared" si="440"/>
        <v>2.7708960965111638E-2</v>
      </c>
      <c r="N289" s="88">
        <f t="shared" si="440"/>
        <v>2.8760067165355951E-2</v>
      </c>
      <c r="O289" s="88">
        <f t="shared" si="440"/>
        <v>2.9790470191068223E-2</v>
      </c>
      <c r="P289" s="88">
        <f t="shared" si="440"/>
        <v>3.1031470106674116E-2</v>
      </c>
      <c r="Q289" s="113">
        <f t="shared" si="440"/>
        <v>3.0746776616337273E-2</v>
      </c>
      <c r="R289" s="113">
        <f t="shared" ref="R289" si="441">+R288/R$360</f>
        <v>2.8412301884088807E-2</v>
      </c>
      <c r="S289" s="122"/>
      <c r="T289" s="118"/>
    </row>
    <row r="290" spans="1:20" ht="29" thickBot="1">
      <c r="A290" s="102" t="s">
        <v>12</v>
      </c>
      <c r="B290" s="114"/>
      <c r="C290" s="89">
        <f>+C288/B288-1</f>
        <v>-4.5277127244340187E-2</v>
      </c>
      <c r="D290" s="89">
        <f t="shared" ref="D290:G290" si="442">+D288/C288-1</f>
        <v>9.4303624965930366E-2</v>
      </c>
      <c r="E290" s="89">
        <f t="shared" si="442"/>
        <v>3.7318389373184102E-2</v>
      </c>
      <c r="F290" s="89">
        <f t="shared" si="442"/>
        <v>-7.4792908879907305E-2</v>
      </c>
      <c r="G290" s="89">
        <f t="shared" si="442"/>
        <v>9.3036332179931014E-2</v>
      </c>
      <c r="H290" s="114"/>
      <c r="I290" s="105"/>
      <c r="J290" s="2"/>
      <c r="K290" s="102" t="s">
        <v>12</v>
      </c>
      <c r="L290" s="114"/>
      <c r="M290" s="89">
        <f>+M288/L288-1</f>
        <v>5.5935590032909932E-2</v>
      </c>
      <c r="N290" s="89">
        <f t="shared" ref="N290:R290" si="443">+N288/M288-1</f>
        <v>3.7333452064248096E-2</v>
      </c>
      <c r="O290" s="89">
        <f t="shared" si="443"/>
        <v>4.4677890685638211E-2</v>
      </c>
      <c r="P290" s="89">
        <f t="shared" si="443"/>
        <v>2.3076659704863722E-3</v>
      </c>
      <c r="Q290" s="115">
        <f t="shared" si="443"/>
        <v>1.0630448446424356E-2</v>
      </c>
      <c r="R290" s="115">
        <f t="shared" si="443"/>
        <v>-5.4223676383105213E-2</v>
      </c>
      <c r="S290" s="103"/>
      <c r="T290" s="119"/>
    </row>
    <row r="291" spans="1:20" ht="15" thickBot="1"/>
    <row r="292" spans="1:20" ht="15" thickBot="1">
      <c r="A292" s="285" t="s">
        <v>131</v>
      </c>
      <c r="B292" s="286"/>
      <c r="C292" s="286"/>
      <c r="D292" s="286"/>
      <c r="E292" s="286"/>
      <c r="F292" s="286"/>
      <c r="G292" s="286"/>
      <c r="H292" s="286"/>
      <c r="I292" s="287"/>
      <c r="J292" s="2"/>
      <c r="K292" s="285" t="s">
        <v>132</v>
      </c>
      <c r="L292" s="286"/>
      <c r="M292" s="286"/>
      <c r="N292" s="286"/>
      <c r="O292" s="286"/>
      <c r="P292" s="286"/>
      <c r="Q292" s="286"/>
      <c r="R292" s="286"/>
      <c r="S292" s="286"/>
      <c r="T292" s="287"/>
    </row>
    <row r="293" spans="1:20" ht="42">
      <c r="A293" s="90"/>
      <c r="B293" s="106">
        <v>2016</v>
      </c>
      <c r="C293" s="86">
        <f>+B293+1</f>
        <v>2017</v>
      </c>
      <c r="D293" s="86">
        <f t="shared" ref="D293:G293" si="444">+C293+1</f>
        <v>2018</v>
      </c>
      <c r="E293" s="86">
        <f t="shared" si="444"/>
        <v>2019</v>
      </c>
      <c r="F293" s="86">
        <f t="shared" si="444"/>
        <v>2020</v>
      </c>
      <c r="G293" s="107">
        <f t="shared" si="444"/>
        <v>2021</v>
      </c>
      <c r="H293" s="106">
        <v>2022</v>
      </c>
      <c r="I293" s="92" t="s">
        <v>16</v>
      </c>
      <c r="J293" s="2"/>
      <c r="K293" s="90"/>
      <c r="L293" s="106">
        <v>2016</v>
      </c>
      <c r="M293" s="86">
        <f>+L293+1</f>
        <v>2017</v>
      </c>
      <c r="N293" s="86">
        <f t="shared" ref="N293:Q293" si="445">+M293+1</f>
        <v>2018</v>
      </c>
      <c r="O293" s="86">
        <f t="shared" si="445"/>
        <v>2019</v>
      </c>
      <c r="P293" s="86">
        <f t="shared" si="445"/>
        <v>2020</v>
      </c>
      <c r="Q293" s="107">
        <f t="shared" si="445"/>
        <v>2021</v>
      </c>
      <c r="R293" s="91">
        <v>2022</v>
      </c>
      <c r="S293" s="120" t="s">
        <v>16</v>
      </c>
      <c r="T293" s="116" t="s">
        <v>21</v>
      </c>
    </row>
    <row r="294" spans="1:20">
      <c r="A294" s="93" t="s">
        <v>10</v>
      </c>
      <c r="B294" s="250">
        <f>+'[1]EXP TOTAL VINO PAIS'!H171/1000</f>
        <v>1.4259999999999999</v>
      </c>
      <c r="C294" s="172">
        <f>+'[1]EXP TOTAL VINO PAIS'!H183/1000</f>
        <v>0.91600000000000004</v>
      </c>
      <c r="D294" s="172">
        <f>+'[1]EXP TOTAL VINO PAIS'!H195/1000</f>
        <v>0.74</v>
      </c>
      <c r="E294" s="172">
        <f>+'[1]EXP TOTAL VINO PAIS'!H207/1000</f>
        <v>0.47499999999999998</v>
      </c>
      <c r="F294" s="172">
        <f>+'[1]EXP TOTAL VINO PAIS'!H219/1000</f>
        <v>0.94699999999999995</v>
      </c>
      <c r="G294" s="251">
        <f>+'[1]EXP TOTAL VINO PAIS'!H231/1000</f>
        <v>1.282</v>
      </c>
      <c r="H294" s="250">
        <f>+'[1]EXP TOTAL VINO PAIS'!I243/1000</f>
        <v>0.83399999999999996</v>
      </c>
      <c r="I294" s="95">
        <f>+H294/G294-1</f>
        <v>-0.34945397815912638</v>
      </c>
      <c r="J294" s="2"/>
      <c r="K294" s="93" t="s">
        <v>10</v>
      </c>
      <c r="L294" s="108">
        <f>+SUM('[1]EXP TOTAL VINO PAIS'!H160:H171)/1000</f>
        <v>22.271000000000001</v>
      </c>
      <c r="M294" s="6">
        <f t="shared" ref="M294:R294" si="446">+SUM(C294)+SUM(B295:B305)</f>
        <v>26.288000000000004</v>
      </c>
      <c r="N294" s="6">
        <f t="shared" si="446"/>
        <v>19.911999999999999</v>
      </c>
      <c r="O294" s="6">
        <f t="shared" si="446"/>
        <v>20.489000000000001</v>
      </c>
      <c r="P294" s="6">
        <f t="shared" si="446"/>
        <v>21.276999999999997</v>
      </c>
      <c r="Q294" s="109">
        <f t="shared" si="446"/>
        <v>18.841000000000001</v>
      </c>
      <c r="R294" s="109">
        <f t="shared" si="446"/>
        <v>23.507999999999999</v>
      </c>
      <c r="S294" s="121">
        <f t="shared" ref="S294:S298" si="447">+R294/Q294-1</f>
        <v>0.24770447428480424</v>
      </c>
      <c r="T294" s="117">
        <f t="shared" ref="T294:T298" si="448">+POWER(R294/M294,0.2)-1</f>
        <v>-2.2106347376719793E-2</v>
      </c>
    </row>
    <row r="295" spans="1:20">
      <c r="A295" s="93" t="s">
        <v>11</v>
      </c>
      <c r="B295" s="250">
        <f>+'[1]EXP TOTAL VINO PAIS'!H172/1000</f>
        <v>2.11</v>
      </c>
      <c r="C295" s="172">
        <f>+'[1]EXP TOTAL VINO PAIS'!H184/1000</f>
        <v>0.55400000000000005</v>
      </c>
      <c r="D295" s="172">
        <f>+'[1]EXP TOTAL VINO PAIS'!H196/1000</f>
        <v>0.82699999999999996</v>
      </c>
      <c r="E295" s="172">
        <f>+'[1]EXP TOTAL VINO PAIS'!H208/1000</f>
        <v>0.95</v>
      </c>
      <c r="F295" s="172">
        <f>+'[1]EXP TOTAL VINO PAIS'!H220/1000</f>
        <v>1.65</v>
      </c>
      <c r="G295" s="251">
        <f>+'[1]EXP TOTAL VINO PAIS'!H232/1000</f>
        <v>2.2949999999999999</v>
      </c>
      <c r="H295" s="250">
        <f>+'[1]EXP TOTAL VINO PAIS'!I244/1000</f>
        <v>0.80100000000000005</v>
      </c>
      <c r="I295" s="95">
        <f t="shared" ref="I295:I298" si="449">+H295/G295-1</f>
        <v>-0.65098039215686265</v>
      </c>
      <c r="J295" s="2"/>
      <c r="K295" s="93" t="s">
        <v>11</v>
      </c>
      <c r="L295" s="108">
        <f>+SUM('[1]EXP TOTAL VINO PAIS'!H161:H172)/1000</f>
        <v>23.117000000000001</v>
      </c>
      <c r="M295" s="6">
        <f>+SUM(C294:C295)+SUM(B296:B305)</f>
        <v>24.731999999999999</v>
      </c>
      <c r="N295" s="6">
        <f t="shared" ref="N295" si="450">+SUM(D294:D295)+SUM(C296:C305)</f>
        <v>20.184999999999999</v>
      </c>
      <c r="O295" s="6">
        <f>+SUM(E294:E295)+SUM(D296:D305)</f>
        <v>20.612000000000002</v>
      </c>
      <c r="P295" s="6">
        <f>+SUM(F294:F295)+SUM(E296:E305)</f>
        <v>21.976999999999997</v>
      </c>
      <c r="Q295" s="109">
        <f>+SUM(G294:G295)+SUM(F296:F305)</f>
        <v>19.486000000000001</v>
      </c>
      <c r="R295" s="109">
        <f>+SUM(H294:H295)+SUM(G296:G305)</f>
        <v>22.013999999999999</v>
      </c>
      <c r="S295" s="121">
        <f t="shared" si="447"/>
        <v>0.12973416812070204</v>
      </c>
      <c r="T295" s="117">
        <f t="shared" si="448"/>
        <v>-2.3014889835173302E-2</v>
      </c>
    </row>
    <row r="296" spans="1:20">
      <c r="A296" s="93" t="s">
        <v>0</v>
      </c>
      <c r="B296" s="250">
        <f>+'[1]EXP TOTAL VINO PAIS'!H173/1000</f>
        <v>1.502</v>
      </c>
      <c r="C296" s="172">
        <f>+'[1]EXP TOTAL VINO PAIS'!H185/1000</f>
        <v>0.84799999999999998</v>
      </c>
      <c r="D296" s="172">
        <f>+'[1]EXP TOTAL VINO PAIS'!H197/1000</f>
        <v>1.163</v>
      </c>
      <c r="E296" s="172">
        <f>+'[1]EXP TOTAL VINO PAIS'!H209/1000</f>
        <v>1.22</v>
      </c>
      <c r="F296" s="172">
        <f>+'[1]EXP TOTAL VINO PAIS'!H221/1000</f>
        <v>0.90700000000000003</v>
      </c>
      <c r="G296" s="251">
        <f>+'[1]EXP TOTAL VINO PAIS'!H233/1000</f>
        <v>2.1480000000000001</v>
      </c>
      <c r="H296" s="250">
        <f>+'[1]EXP TOTAL VINO PAIS'!I245/1000</f>
        <v>1.048</v>
      </c>
      <c r="I296" s="95">
        <f t="shared" si="449"/>
        <v>-0.51210428305400368</v>
      </c>
      <c r="J296" s="2"/>
      <c r="K296" s="93" t="s">
        <v>0</v>
      </c>
      <c r="L296" s="108">
        <f>+SUM('[1]EXP TOTAL VINO PAIS'!H162:H173)/1000</f>
        <v>21.814</v>
      </c>
      <c r="M296" s="6">
        <f>+SUM(C294:C296)+SUM(B297:B305)</f>
        <v>24.078000000000003</v>
      </c>
      <c r="N296" s="6">
        <f t="shared" ref="N296" si="451">+SUM(D294:D296)+SUM(C297:C305)</f>
        <v>20.5</v>
      </c>
      <c r="O296" s="6">
        <f>+SUM(E294:E296)+SUM(D297:D305)</f>
        <v>20.668999999999997</v>
      </c>
      <c r="P296" s="6">
        <f>+SUM(F294:F296)+SUM(E297:E305)</f>
        <v>21.663999999999998</v>
      </c>
      <c r="Q296" s="109">
        <f>+SUM(G294:G296)+SUM(F297:F305)</f>
        <v>20.727</v>
      </c>
      <c r="R296" s="109">
        <f>+SUM(H294:H296)+SUM(G297:G305)</f>
        <v>20.913999999999998</v>
      </c>
      <c r="S296" s="121">
        <f t="shared" si="447"/>
        <v>9.0220485357261904E-3</v>
      </c>
      <c r="T296" s="117">
        <f t="shared" si="448"/>
        <v>-2.7782713640823187E-2</v>
      </c>
    </row>
    <row r="297" spans="1:20">
      <c r="A297" s="93" t="s">
        <v>1</v>
      </c>
      <c r="B297" s="250">
        <f>+'[1]EXP TOTAL VINO PAIS'!H174/1000</f>
        <v>1.167</v>
      </c>
      <c r="C297" s="172">
        <f>+'[1]EXP TOTAL VINO PAIS'!H186/1000</f>
        <v>0.74199999999999999</v>
      </c>
      <c r="D297" s="172">
        <f>+'[1]EXP TOTAL VINO PAIS'!H198/1000</f>
        <v>1.1599999999999999</v>
      </c>
      <c r="E297" s="172">
        <f>+'[1]EXP TOTAL VINO PAIS'!H210/1000</f>
        <v>1.7270000000000001</v>
      </c>
      <c r="F297" s="172">
        <f>+'[1]EXP TOTAL VINO PAIS'!H222/1000</f>
        <v>0.48799999999999999</v>
      </c>
      <c r="G297" s="251">
        <f>+'[1]EXP TOTAL VINO PAIS'!H234/1000</f>
        <v>1.7330000000000001</v>
      </c>
      <c r="H297" s="250">
        <f>+'[1]EXP TOTAL VINO PAIS'!I246/1000</f>
        <v>1.0960000000000001</v>
      </c>
      <c r="I297" s="95">
        <f t="shared" si="449"/>
        <v>-0.36757068667051351</v>
      </c>
      <c r="J297" s="2"/>
      <c r="K297" s="93" t="s">
        <v>1</v>
      </c>
      <c r="L297" s="108">
        <f>+SUM('[1]EXP TOTAL VINO PAIS'!H163:H174)/1000</f>
        <v>21.283999999999999</v>
      </c>
      <c r="M297" s="6">
        <f>+SUM(C294:C297)+SUM(B298:B305)</f>
        <v>23.652999999999999</v>
      </c>
      <c r="N297" s="6">
        <f t="shared" ref="N297" si="452">+SUM(D294:D297)+SUM(C298:C305)</f>
        <v>20.918000000000003</v>
      </c>
      <c r="O297" s="6">
        <f>+SUM(E294:E297)+SUM(D298:D305)</f>
        <v>21.236000000000001</v>
      </c>
      <c r="P297" s="6">
        <f>+SUM(F294:F297)+SUM(E298:E305)</f>
        <v>20.425000000000001</v>
      </c>
      <c r="Q297" s="109">
        <f>+SUM(G294:G297)+SUM(F298:F305)</f>
        <v>21.972000000000001</v>
      </c>
      <c r="R297" s="109">
        <f>+SUM(H294:H297)+SUM(G298:G305)</f>
        <v>20.276999999999997</v>
      </c>
      <c r="S297" s="121">
        <f t="shared" si="447"/>
        <v>-7.7143637356635875E-2</v>
      </c>
      <c r="T297" s="117">
        <f t="shared" si="448"/>
        <v>-3.0331039530965831E-2</v>
      </c>
    </row>
    <row r="298" spans="1:20">
      <c r="A298" s="93" t="s">
        <v>2</v>
      </c>
      <c r="B298" s="250">
        <f>+'[1]EXP TOTAL VINO PAIS'!H175/1000</f>
        <v>2.9340000000000002</v>
      </c>
      <c r="C298" s="172">
        <f>+'[1]EXP TOTAL VINO PAIS'!H187/1000</f>
        <v>2.0339999999999998</v>
      </c>
      <c r="D298" s="172">
        <f>+'[1]EXP TOTAL VINO PAIS'!H199/1000</f>
        <v>0.89700000000000002</v>
      </c>
      <c r="E298" s="172">
        <f>+'[1]EXP TOTAL VINO PAIS'!H211/1000</f>
        <v>1.9319999999999999</v>
      </c>
      <c r="F298" s="172">
        <f>+'[1]EXP TOTAL VINO PAIS'!H223/1000</f>
        <v>1.264</v>
      </c>
      <c r="G298" s="251">
        <f>+'[1]EXP TOTAL VINO PAIS'!H235/1000</f>
        <v>2.5449999999999999</v>
      </c>
      <c r="H298" s="250">
        <f>+'[1]EXP TOTAL VINO PAIS'!I247/1000</f>
        <v>1.345</v>
      </c>
      <c r="I298" s="95">
        <f t="shared" si="449"/>
        <v>-0.47151277013752457</v>
      </c>
      <c r="J298" s="2"/>
      <c r="K298" s="93" t="s">
        <v>2</v>
      </c>
      <c r="L298" s="108">
        <f>+SUM('[1]EXP TOTAL VINO PAIS'!H164:H175)/1000</f>
        <v>22.532</v>
      </c>
      <c r="M298" s="6">
        <f>+SUM(C294:C298)+SUM(B299:B305)</f>
        <v>22.753</v>
      </c>
      <c r="N298" s="6">
        <f t="shared" ref="N298" si="453">+SUM(D294:D298)+SUM(C299:C305)</f>
        <v>19.780999999999999</v>
      </c>
      <c r="O298" s="6">
        <f>+SUM(E294:E298)+SUM(D299:D305)</f>
        <v>22.271000000000001</v>
      </c>
      <c r="P298" s="6">
        <f>+SUM(F294:F298)+SUM(E299:E305)</f>
        <v>19.757000000000001</v>
      </c>
      <c r="Q298" s="109">
        <f>+SUM(G294:G298)+SUM(F299:F305)</f>
        <v>23.253</v>
      </c>
      <c r="R298" s="109">
        <f>+SUM(H294:H298)+SUM(G299:G305)</f>
        <v>19.077000000000002</v>
      </c>
      <c r="S298" s="121">
        <f t="shared" si="447"/>
        <v>-0.17958973035737313</v>
      </c>
      <c r="T298" s="117">
        <f t="shared" si="448"/>
        <v>-3.4628923935967837E-2</v>
      </c>
    </row>
    <row r="299" spans="1:20">
      <c r="A299" s="93" t="s">
        <v>3</v>
      </c>
      <c r="B299" s="250">
        <f>+'[1]EXP TOTAL VINO PAIS'!H176/1000</f>
        <v>0.88900000000000001</v>
      </c>
      <c r="C299" s="172">
        <f>+'[1]EXP TOTAL VINO PAIS'!H188/1000</f>
        <v>1.018</v>
      </c>
      <c r="D299" s="172">
        <f>+'[1]EXP TOTAL VINO PAIS'!H200/1000</f>
        <v>1.2410000000000001</v>
      </c>
      <c r="E299" s="172">
        <f>+'[1]EXP TOTAL VINO PAIS'!H212/1000</f>
        <v>1.7150000000000001</v>
      </c>
      <c r="F299" s="172">
        <f>+'[1]EXP TOTAL VINO PAIS'!H224/1000</f>
        <v>0.748</v>
      </c>
      <c r="G299" s="251">
        <f>+'[1]EXP TOTAL VINO PAIS'!H236/1000</f>
        <v>1.8979999999999999</v>
      </c>
      <c r="H299" s="250"/>
      <c r="I299" s="95"/>
      <c r="J299" s="2"/>
      <c r="K299" s="93" t="s">
        <v>3</v>
      </c>
      <c r="L299" s="108">
        <f>+SUM('[1]EXP TOTAL VINO PAIS'!H165:H176)/1000</f>
        <v>20.608000000000001</v>
      </c>
      <c r="M299" s="6">
        <f>+SUM(C294:C299)+SUM(B300:B305)</f>
        <v>22.881999999999998</v>
      </c>
      <c r="N299" s="6">
        <f t="shared" ref="N299" si="454">+SUM(D294:D299)+SUM(C300:C305)</f>
        <v>20.004000000000001</v>
      </c>
      <c r="O299" s="6">
        <f>+SUM(E294:E299)+SUM(D300:D305)</f>
        <v>22.744999999999997</v>
      </c>
      <c r="P299" s="6">
        <f>+SUM(F294:F299)+SUM(E300:E305)</f>
        <v>18.790000000000003</v>
      </c>
      <c r="Q299" s="109">
        <f>+SUM(G294:G299)+SUM(F300:F305)</f>
        <v>24.402999999999999</v>
      </c>
      <c r="R299" s="94"/>
      <c r="S299" s="121"/>
      <c r="T299" s="117"/>
    </row>
    <row r="300" spans="1:20">
      <c r="A300" s="93" t="s">
        <v>4</v>
      </c>
      <c r="B300" s="250">
        <f>+'[1]EXP TOTAL VINO PAIS'!H177/1000</f>
        <v>2.4889999999999999</v>
      </c>
      <c r="C300" s="172">
        <f>+'[1]EXP TOTAL VINO PAIS'!H189/1000</f>
        <v>4.1269999999999998</v>
      </c>
      <c r="D300" s="172">
        <f>+'[1]EXP TOTAL VINO PAIS'!H201/1000</f>
        <v>2.2040000000000002</v>
      </c>
      <c r="E300" s="172">
        <f>+'[1]EXP TOTAL VINO PAIS'!H213/1000</f>
        <v>3.0670000000000002</v>
      </c>
      <c r="F300" s="172">
        <f>+'[1]EXP TOTAL VINO PAIS'!H225/1000</f>
        <v>2.875</v>
      </c>
      <c r="G300" s="251">
        <f>+'[1]EXP TOTAL VINO PAIS'!H237/1000</f>
        <v>2.1930000000000001</v>
      </c>
      <c r="H300" s="250"/>
      <c r="I300" s="95"/>
      <c r="J300" s="2"/>
      <c r="K300" s="93" t="s">
        <v>4</v>
      </c>
      <c r="L300" s="108">
        <f>+SUM('[1]EXP TOTAL VINO PAIS'!H166:H177)/1000</f>
        <v>20.678000000000001</v>
      </c>
      <c r="M300" s="6">
        <f>+SUM(C294:C300)+SUM(B301:B305)</f>
        <v>24.519999999999996</v>
      </c>
      <c r="N300" s="6">
        <f t="shared" ref="N300" si="455">+SUM(D294:D300)+SUM(C301:C305)</f>
        <v>18.081000000000003</v>
      </c>
      <c r="O300" s="6">
        <f>+SUM(E294:E300)+SUM(D301:D305)</f>
        <v>23.608000000000001</v>
      </c>
      <c r="P300" s="6">
        <f>+SUM(F294:F300)+SUM(E301:E305)</f>
        <v>18.598000000000003</v>
      </c>
      <c r="Q300" s="109">
        <f>+SUM(G294:G300)+SUM(F301:F305)</f>
        <v>23.721</v>
      </c>
      <c r="R300" s="94"/>
      <c r="S300" s="121"/>
      <c r="T300" s="117"/>
    </row>
    <row r="301" spans="1:20">
      <c r="A301" s="93" t="s">
        <v>5</v>
      </c>
      <c r="B301" s="250">
        <f>+'[1]EXP TOTAL VINO PAIS'!H178/1000</f>
        <v>5.0540000000000003</v>
      </c>
      <c r="C301" s="172">
        <f>+'[1]EXP TOTAL VINO PAIS'!H190/1000</f>
        <v>3.9550000000000001</v>
      </c>
      <c r="D301" s="172">
        <f>+'[1]EXP TOTAL VINO PAIS'!H202/1000</f>
        <v>2.2810000000000001</v>
      </c>
      <c r="E301" s="172">
        <f>+'[1]EXP TOTAL VINO PAIS'!H214/1000</f>
        <v>4.1790000000000003</v>
      </c>
      <c r="F301" s="172">
        <f>+'[1]EXP TOTAL VINO PAIS'!H226/1000</f>
        <v>3.089</v>
      </c>
      <c r="G301" s="251">
        <f>+'[1]EXP TOTAL VINO PAIS'!H238/1000</f>
        <v>1.4239999999999999</v>
      </c>
      <c r="H301" s="250"/>
      <c r="I301" s="95"/>
      <c r="J301" s="2"/>
      <c r="K301" s="93" t="s">
        <v>5</v>
      </c>
      <c r="L301" s="108">
        <f>+SUM('[1]EXP TOTAL VINO PAIS'!H167:H178)/1000</f>
        <v>22.972999999999999</v>
      </c>
      <c r="M301" s="6">
        <f>+SUM(C294:C301)+SUM(B302:B305)</f>
        <v>23.420999999999999</v>
      </c>
      <c r="N301" s="6">
        <f t="shared" ref="N301" si="456">+SUM(D294:D301)+SUM(C302:C305)</f>
        <v>16.407000000000004</v>
      </c>
      <c r="O301" s="6">
        <f>+SUM(E294:E301)+SUM(D302:D305)</f>
        <v>25.506</v>
      </c>
      <c r="P301" s="6">
        <f>+SUM(F294:F301)+SUM(E302:E305)</f>
        <v>17.508000000000003</v>
      </c>
      <c r="Q301" s="109">
        <f>+SUM(G294:G301)+SUM(F302:F305)</f>
        <v>22.055999999999997</v>
      </c>
      <c r="R301" s="94"/>
      <c r="S301" s="121"/>
      <c r="T301" s="117"/>
    </row>
    <row r="302" spans="1:20">
      <c r="A302" s="93" t="s">
        <v>6</v>
      </c>
      <c r="B302" s="250">
        <f>+'[1]EXP TOTAL VINO PAIS'!H179/1000</f>
        <v>5.1520000000000001</v>
      </c>
      <c r="C302" s="172">
        <f>+'[1]EXP TOTAL VINO PAIS'!H191/1000</f>
        <v>1.046</v>
      </c>
      <c r="D302" s="172">
        <f>+'[1]EXP TOTAL VINO PAIS'!H203/1000</f>
        <v>6.0839999999999996</v>
      </c>
      <c r="E302" s="172">
        <f>+'[1]EXP TOTAL VINO PAIS'!H215/1000</f>
        <v>1.1739999999999999</v>
      </c>
      <c r="F302" s="172">
        <f>+'[1]EXP TOTAL VINO PAIS'!H227/1000</f>
        <v>1.454</v>
      </c>
      <c r="G302" s="251">
        <f>+'[1]EXP TOTAL VINO PAIS'!H239/1000</f>
        <v>1.8560000000000001</v>
      </c>
      <c r="H302" s="250"/>
      <c r="I302" s="95"/>
      <c r="J302" s="2"/>
      <c r="K302" s="93" t="s">
        <v>6</v>
      </c>
      <c r="L302" s="108">
        <f>+SUM('[1]EXP TOTAL VINO PAIS'!H168:H179)/1000</f>
        <v>26.076000000000001</v>
      </c>
      <c r="M302" s="6">
        <f>+SUM(C294:C302)+SUM(B303:B305)</f>
        <v>19.314999999999998</v>
      </c>
      <c r="N302" s="6">
        <f t="shared" ref="N302" si="457">+SUM(D294:D302)+SUM(C303:C305)</f>
        <v>21.445</v>
      </c>
      <c r="O302" s="6">
        <f>+SUM(E294:E302)+SUM(D303:D305)</f>
        <v>20.596</v>
      </c>
      <c r="P302" s="6">
        <f>+SUM(F294:F302)+SUM(E303:E305)</f>
        <v>17.788000000000004</v>
      </c>
      <c r="Q302" s="109">
        <f>+SUM(G294:G302)+SUM(F303:F305)</f>
        <v>22.457999999999998</v>
      </c>
      <c r="R302" s="94"/>
      <c r="S302" s="121"/>
      <c r="T302" s="117"/>
    </row>
    <row r="303" spans="1:20">
      <c r="A303" s="93" t="s">
        <v>7</v>
      </c>
      <c r="B303" s="250">
        <f>+'[1]EXP TOTAL VINO PAIS'!H180/1000</f>
        <v>1.905</v>
      </c>
      <c r="C303" s="172">
        <f>+'[1]EXP TOTAL VINO PAIS'!H192/1000</f>
        <v>1.2649999999999999</v>
      </c>
      <c r="D303" s="172">
        <f>+'[1]EXP TOTAL VINO PAIS'!H204/1000</f>
        <v>2.2370000000000001</v>
      </c>
      <c r="E303" s="172">
        <f>+'[1]EXP TOTAL VINO PAIS'!H216/1000</f>
        <v>1.1180000000000001</v>
      </c>
      <c r="F303" s="172">
        <f>+'[1]EXP TOTAL VINO PAIS'!H228/1000</f>
        <v>1.94</v>
      </c>
      <c r="G303" s="251">
        <f>+'[1]EXP TOTAL VINO PAIS'!H240/1000</f>
        <v>2.6640000000000001</v>
      </c>
      <c r="H303" s="250"/>
      <c r="I303" s="95"/>
      <c r="J303" s="2"/>
      <c r="K303" s="93" t="s">
        <v>7</v>
      </c>
      <c r="L303" s="108">
        <f>+SUM('[1]EXP TOTAL VINO PAIS'!H169:H180)/1000</f>
        <v>26.710999999999999</v>
      </c>
      <c r="M303" s="6">
        <f>+SUM(C294:C303)+SUM(B304:B305)</f>
        <v>18.674999999999997</v>
      </c>
      <c r="N303" s="6">
        <f t="shared" ref="N303" si="458">+SUM(D294:D303)+SUM(C304:C305)</f>
        <v>22.417000000000002</v>
      </c>
      <c r="O303" s="6">
        <f>+SUM(E294:E303)+SUM(D304:D305)</f>
        <v>19.476999999999997</v>
      </c>
      <c r="P303" s="6">
        <f>+SUM(F294:F303)+SUM(E304:E305)</f>
        <v>18.610000000000003</v>
      </c>
      <c r="Q303" s="109">
        <f>+SUM(G294:G303)+SUM(F304:F305)</f>
        <v>23.182000000000002</v>
      </c>
      <c r="R303" s="94"/>
      <c r="S303" s="121"/>
      <c r="T303" s="117"/>
    </row>
    <row r="304" spans="1:20">
      <c r="A304" s="93" t="s">
        <v>8</v>
      </c>
      <c r="B304" s="250">
        <f>+'[1]EXP TOTAL VINO PAIS'!H181/1000</f>
        <v>1.429</v>
      </c>
      <c r="C304" s="172">
        <f>+'[1]EXP TOTAL VINO PAIS'!H193/1000</f>
        <v>2.0249999999999999</v>
      </c>
      <c r="D304" s="172">
        <f>+'[1]EXP TOTAL VINO PAIS'!H205/1000</f>
        <v>0.97899999999999998</v>
      </c>
      <c r="E304" s="172">
        <f>+'[1]EXP TOTAL VINO PAIS'!H217/1000</f>
        <v>1.9059999999999999</v>
      </c>
      <c r="F304" s="172">
        <f>+'[1]EXP TOTAL VINO PAIS'!H229/1000</f>
        <v>1.5029999999999999</v>
      </c>
      <c r="G304" s="251">
        <f>+'[1]EXP TOTAL VINO PAIS'!H241/1000</f>
        <v>2.1429999999999998</v>
      </c>
      <c r="H304" s="250"/>
      <c r="I304" s="95"/>
      <c r="J304" s="2"/>
      <c r="K304" s="93" t="s">
        <v>8</v>
      </c>
      <c r="L304" s="108">
        <f>+SUM('[1]EXP TOTAL VINO PAIS'!H170:H181)/1000</f>
        <v>27.335999999999999</v>
      </c>
      <c r="M304" s="6">
        <f>+SUM(C294:C304)+SUM(B305)</f>
        <v>19.270999999999997</v>
      </c>
      <c r="N304" s="6">
        <f t="shared" ref="N304" si="459">+SUM(D294:D304)+SUM(C305)</f>
        <v>21.371000000000002</v>
      </c>
      <c r="O304" s="6">
        <f>+SUM(E294:E304)+SUM(D305)</f>
        <v>20.403999999999996</v>
      </c>
      <c r="P304" s="6">
        <f>+SUM(F294:F304)+SUM(E305)</f>
        <v>18.207000000000001</v>
      </c>
      <c r="Q304" s="109">
        <f>+SUM(G294:G304)+SUM(F305)</f>
        <v>23.822000000000003</v>
      </c>
      <c r="R304" s="94"/>
      <c r="S304" s="121"/>
      <c r="T304" s="117"/>
    </row>
    <row r="305" spans="1:20">
      <c r="A305" s="93" t="s">
        <v>9</v>
      </c>
      <c r="B305" s="250">
        <f>+'[1]EXP TOTAL VINO PAIS'!H182/1000</f>
        <v>0.74099999999999999</v>
      </c>
      <c r="C305" s="172">
        <f>+'[1]EXP TOTAL VINO PAIS'!H194/1000</f>
        <v>1.5580000000000001</v>
      </c>
      <c r="D305" s="172">
        <f>+'[1]EXP TOTAL VINO PAIS'!H206/1000</f>
        <v>0.94099999999999995</v>
      </c>
      <c r="E305" s="172">
        <f>+'[1]EXP TOTAL VINO PAIS'!H218/1000</f>
        <v>1.3420000000000001</v>
      </c>
      <c r="F305" s="172">
        <f>+'[1]EXP TOTAL VINO PAIS'!H230/1000</f>
        <v>1.641</v>
      </c>
      <c r="G305" s="251">
        <f>+'[1]EXP TOTAL VINO PAIS'!H242/1000</f>
        <v>1.7749999999999999</v>
      </c>
      <c r="H305" s="250"/>
      <c r="I305" s="95"/>
      <c r="J305" s="2"/>
      <c r="K305" s="93" t="s">
        <v>9</v>
      </c>
      <c r="L305" s="108">
        <f>+SUM('[1]EXP TOTAL VINO PAIS'!H171:H182)/1000</f>
        <v>26.797999999999998</v>
      </c>
      <c r="M305" s="6">
        <f>+SUM(C294:C305)</f>
        <v>20.087999999999997</v>
      </c>
      <c r="N305" s="6">
        <f t="shared" ref="N305" si="460">+SUM(D294:D305)</f>
        <v>20.754000000000001</v>
      </c>
      <c r="O305" s="6">
        <f>+SUM(E294:E305)</f>
        <v>20.804999999999996</v>
      </c>
      <c r="P305" s="6">
        <f>+SUM(F294:F305)</f>
        <v>18.506</v>
      </c>
      <c r="Q305" s="109">
        <f>+SUM(G294:G305)</f>
        <v>23.956</v>
      </c>
      <c r="R305" s="94"/>
      <c r="S305" s="121"/>
      <c r="T305" s="117"/>
    </row>
    <row r="306" spans="1:20" ht="28">
      <c r="A306" s="96" t="s">
        <v>13</v>
      </c>
      <c r="B306" s="110">
        <f>SUM(B294:B305)</f>
        <v>26.797999999999998</v>
      </c>
      <c r="C306" s="87">
        <f t="shared" ref="C306:F306" si="461">SUM(C294:C305)</f>
        <v>20.087999999999997</v>
      </c>
      <c r="D306" s="87">
        <f t="shared" si="461"/>
        <v>20.754000000000001</v>
      </c>
      <c r="E306" s="87">
        <f t="shared" si="461"/>
        <v>20.804999999999996</v>
      </c>
      <c r="F306" s="87">
        <f t="shared" si="461"/>
        <v>18.506</v>
      </c>
      <c r="G306" s="87">
        <f t="shared" ref="G306" si="462">SUM(G294:G305)</f>
        <v>23.956</v>
      </c>
      <c r="H306" s="110"/>
      <c r="I306" s="98"/>
      <c r="J306" s="3"/>
      <c r="K306" s="96" t="s">
        <v>14</v>
      </c>
      <c r="L306" s="110">
        <f t="shared" ref="L306" si="463">+AVERAGE(L294:L305)</f>
        <v>23.516499999999997</v>
      </c>
      <c r="M306" s="87">
        <f>+AVERAGE(M294:M305)</f>
        <v>22.472999999999999</v>
      </c>
      <c r="N306" s="87">
        <f t="shared" ref="N306:Q306" si="464">+AVERAGE(N294:N305)</f>
        <v>20.147916666666667</v>
      </c>
      <c r="O306" s="87">
        <f t="shared" si="464"/>
        <v>21.534833333333335</v>
      </c>
      <c r="P306" s="87">
        <f t="shared" si="464"/>
        <v>19.425583333333336</v>
      </c>
      <c r="Q306" s="111">
        <f t="shared" si="464"/>
        <v>22.323083333333333</v>
      </c>
      <c r="R306" s="111">
        <f t="shared" ref="R306" si="465">+AVERAGE(R294:R305)</f>
        <v>21.157999999999998</v>
      </c>
      <c r="S306" s="123">
        <f t="shared" ref="S306" si="466">+R306/Q306-1</f>
        <v>-5.2191864176469149E-2</v>
      </c>
      <c r="T306" s="188">
        <f t="shared" ref="T306" si="467">+POWER(R306/M306,0.2)-1</f>
        <v>-1.198687885750338E-2</v>
      </c>
    </row>
    <row r="307" spans="1:20" ht="28">
      <c r="A307" s="99" t="s">
        <v>15</v>
      </c>
      <c r="B307" s="112">
        <f t="shared" ref="B307:G307" si="468">+B306/B$360</f>
        <v>3.2807476745353351E-2</v>
      </c>
      <c r="C307" s="88">
        <f t="shared" si="468"/>
        <v>2.4925365356124503E-2</v>
      </c>
      <c r="D307" s="88">
        <f t="shared" si="468"/>
        <v>2.5178948390071097E-2</v>
      </c>
      <c r="E307" s="88">
        <f t="shared" si="468"/>
        <v>2.6133848515376319E-2</v>
      </c>
      <c r="F307" s="88">
        <f t="shared" si="468"/>
        <v>2.3720045527721667E-2</v>
      </c>
      <c r="G307" s="88">
        <f t="shared" si="468"/>
        <v>2.8987962420681208E-2</v>
      </c>
      <c r="H307" s="223"/>
      <c r="I307" s="101"/>
      <c r="J307" s="3"/>
      <c r="K307" s="99" t="s">
        <v>15</v>
      </c>
      <c r="L307" s="112">
        <f t="shared" ref="L307:Q307" si="469">+L306/L$360</f>
        <v>3.1921807156973507E-2</v>
      </c>
      <c r="M307" s="88">
        <f t="shared" si="469"/>
        <v>2.7725307706851315E-2</v>
      </c>
      <c r="N307" s="88">
        <f t="shared" si="469"/>
        <v>2.4871200050447052E-2</v>
      </c>
      <c r="O307" s="88">
        <f t="shared" si="469"/>
        <v>2.6358043365752967E-2</v>
      </c>
      <c r="P307" s="88">
        <f t="shared" si="469"/>
        <v>2.4709824632294718E-2</v>
      </c>
      <c r="Q307" s="113">
        <f t="shared" si="469"/>
        <v>2.7839064543746211E-2</v>
      </c>
      <c r="R307" s="113">
        <f t="shared" ref="R307" si="470">+R306/R$360</f>
        <v>2.5780626099527006E-2</v>
      </c>
      <c r="S307" s="122"/>
      <c r="T307" s="118"/>
    </row>
    <row r="308" spans="1:20" ht="29" thickBot="1">
      <c r="A308" s="102" t="s">
        <v>12</v>
      </c>
      <c r="B308" s="114"/>
      <c r="C308" s="89">
        <f>+C306/B306-1</f>
        <v>-0.25039182028509599</v>
      </c>
      <c r="D308" s="89">
        <f t="shared" ref="D308:G308" si="471">+D306/C306-1</f>
        <v>3.3154121863799402E-2</v>
      </c>
      <c r="E308" s="89">
        <f t="shared" si="471"/>
        <v>2.4573576178084089E-3</v>
      </c>
      <c r="F308" s="89">
        <f t="shared" si="471"/>
        <v>-0.11050228310502264</v>
      </c>
      <c r="G308" s="89">
        <f t="shared" si="471"/>
        <v>0.29449908137901226</v>
      </c>
      <c r="H308" s="114"/>
      <c r="I308" s="105"/>
      <c r="J308" s="2"/>
      <c r="K308" s="102" t="s">
        <v>12</v>
      </c>
      <c r="L308" s="114"/>
      <c r="M308" s="89">
        <f>+M306/L306-1</f>
        <v>-4.437309973848147E-2</v>
      </c>
      <c r="N308" s="89">
        <f t="shared" ref="N308:R308" si="472">+N306/M306-1</f>
        <v>-0.10346119046559565</v>
      </c>
      <c r="O308" s="89">
        <f t="shared" si="472"/>
        <v>6.8836728363147692E-2</v>
      </c>
      <c r="P308" s="89">
        <f t="shared" si="472"/>
        <v>-9.7945963516473222E-2</v>
      </c>
      <c r="Q308" s="115">
        <f t="shared" si="472"/>
        <v>0.14915896991510325</v>
      </c>
      <c r="R308" s="115">
        <f t="shared" si="472"/>
        <v>-5.2191864176469149E-2</v>
      </c>
      <c r="S308" s="103"/>
      <c r="T308" s="119"/>
    </row>
    <row r="309" spans="1:20" ht="15" thickBo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</row>
    <row r="310" spans="1:20" ht="15" thickBot="1">
      <c r="A310" s="285" t="s">
        <v>133</v>
      </c>
      <c r="B310" s="286"/>
      <c r="C310" s="286"/>
      <c r="D310" s="286"/>
      <c r="E310" s="286"/>
      <c r="F310" s="286"/>
      <c r="G310" s="286"/>
      <c r="H310" s="286"/>
      <c r="I310" s="287"/>
      <c r="J310" s="2"/>
      <c r="K310" s="285" t="s">
        <v>134</v>
      </c>
      <c r="L310" s="286"/>
      <c r="M310" s="286"/>
      <c r="N310" s="286"/>
      <c r="O310" s="286"/>
      <c r="P310" s="286"/>
      <c r="Q310" s="286"/>
      <c r="R310" s="286"/>
      <c r="S310" s="286"/>
      <c r="T310" s="287"/>
    </row>
    <row r="311" spans="1:20" ht="42">
      <c r="A311" s="90"/>
      <c r="B311" s="106">
        <v>2016</v>
      </c>
      <c r="C311" s="86">
        <f>+B311+1</f>
        <v>2017</v>
      </c>
      <c r="D311" s="86">
        <f t="shared" ref="D311:G311" si="473">+C311+1</f>
        <v>2018</v>
      </c>
      <c r="E311" s="86">
        <f t="shared" si="473"/>
        <v>2019</v>
      </c>
      <c r="F311" s="86">
        <f t="shared" si="473"/>
        <v>2020</v>
      </c>
      <c r="G311" s="107">
        <f t="shared" si="473"/>
        <v>2021</v>
      </c>
      <c r="H311" s="106">
        <v>2022</v>
      </c>
      <c r="I311" s="92" t="s">
        <v>16</v>
      </c>
      <c r="J311" s="2"/>
      <c r="K311" s="90"/>
      <c r="L311" s="106">
        <v>2016</v>
      </c>
      <c r="M311" s="86">
        <f>+L311+1</f>
        <v>2017</v>
      </c>
      <c r="N311" s="86">
        <f t="shared" ref="N311:Q311" si="474">+M311+1</f>
        <v>2018</v>
      </c>
      <c r="O311" s="86">
        <f t="shared" si="474"/>
        <v>2019</v>
      </c>
      <c r="P311" s="86">
        <f t="shared" si="474"/>
        <v>2020</v>
      </c>
      <c r="Q311" s="107">
        <f t="shared" si="474"/>
        <v>2021</v>
      </c>
      <c r="R311" s="91">
        <v>2022</v>
      </c>
      <c r="S311" s="120" t="s">
        <v>16</v>
      </c>
      <c r="T311" s="116" t="s">
        <v>21</v>
      </c>
    </row>
    <row r="312" spans="1:20">
      <c r="A312" s="93" t="s">
        <v>10</v>
      </c>
      <c r="B312" s="250">
        <f>+'[1]EXP TOTAL VINO PAIS'!I171/1000</f>
        <v>0.435</v>
      </c>
      <c r="C312" s="172">
        <f>+'[1]EXP TOTAL VINO PAIS'!I183/1000</f>
        <v>1.238</v>
      </c>
      <c r="D312" s="172">
        <f>+'[1]EXP TOTAL VINO PAIS'!I195/1000</f>
        <v>1.212</v>
      </c>
      <c r="E312" s="172">
        <f>+'[1]EXP TOTAL VINO PAIS'!I207/1000</f>
        <v>1.0109999999999999</v>
      </c>
      <c r="F312" s="172">
        <f>+'[1]EXP TOTAL VINO PAIS'!I219/1000</f>
        <v>0.60599999999999998</v>
      </c>
      <c r="G312" s="251">
        <f>+'[1]EXP TOTAL VINO PAIS'!I231/1000</f>
        <v>0.45500000000000002</v>
      </c>
      <c r="H312" s="250">
        <f>+'[1]EXP TOTAL VINO PAIS'!I243/1000</f>
        <v>0.83399999999999996</v>
      </c>
      <c r="I312" s="95">
        <f>+H312/G312-1</f>
        <v>0.83296703296703289</v>
      </c>
      <c r="J312" s="2"/>
      <c r="K312" s="93" t="s">
        <v>10</v>
      </c>
      <c r="L312" s="108">
        <f>+SUM('[1]EXP TOTAL VINO PAIS'!I160:I171)/1000</f>
        <v>10.369</v>
      </c>
      <c r="M312" s="6">
        <f>+SUM(C312)+SUM(B313:B323)</f>
        <v>17.204000000000001</v>
      </c>
      <c r="N312" s="6">
        <f t="shared" ref="N312" si="475">+SUM(D312)+SUM(C313:C323)</f>
        <v>20.227</v>
      </c>
      <c r="O312" s="6">
        <f>+SUM(E312)+SUM(D313:D323)</f>
        <v>18.009999999999998</v>
      </c>
      <c r="P312" s="6">
        <f>+SUM(F312)+SUM(E313:E323)</f>
        <v>13.75</v>
      </c>
      <c r="Q312" s="109">
        <f>+SUM(G312)+SUM(F313:F323)</f>
        <v>12.577</v>
      </c>
      <c r="R312" s="109">
        <f>+SUM(H312)+SUM(G313:G323)</f>
        <v>17.052</v>
      </c>
      <c r="S312" s="121">
        <f t="shared" ref="S312:S316" si="476">+R312/Q312-1</f>
        <v>0.35580822135644419</v>
      </c>
      <c r="T312" s="117">
        <f t="shared" ref="T312:T316" si="477">+POWER(R312/M312,0.2)-1</f>
        <v>-1.7733090299744125E-3</v>
      </c>
    </row>
    <row r="313" spans="1:20">
      <c r="A313" s="93" t="s">
        <v>11</v>
      </c>
      <c r="B313" s="250">
        <f>+'[1]EXP TOTAL VINO PAIS'!I172/1000</f>
        <v>0.57999999999999996</v>
      </c>
      <c r="C313" s="172">
        <f>+'[1]EXP TOTAL VINO PAIS'!I184/1000</f>
        <v>1.1339999999999999</v>
      </c>
      <c r="D313" s="172">
        <f>+'[1]EXP TOTAL VINO PAIS'!I196/1000</f>
        <v>0.88400000000000001</v>
      </c>
      <c r="E313" s="172">
        <f>+'[1]EXP TOTAL VINO PAIS'!I208/1000</f>
        <v>0.71799999999999997</v>
      </c>
      <c r="F313" s="172">
        <f>+'[1]EXP TOTAL VINO PAIS'!I220/1000</f>
        <v>0.503</v>
      </c>
      <c r="G313" s="251">
        <f>+'[1]EXP TOTAL VINO PAIS'!I232/1000</f>
        <v>0.92100000000000004</v>
      </c>
      <c r="H313" s="250">
        <f>+'[1]EXP TOTAL VINO PAIS'!I244/1000</f>
        <v>0.80100000000000005</v>
      </c>
      <c r="I313" s="95">
        <f t="shared" ref="I313:I316" si="478">+H313/G313-1</f>
        <v>-0.13029315960912047</v>
      </c>
      <c r="J313" s="2"/>
      <c r="K313" s="93" t="s">
        <v>11</v>
      </c>
      <c r="L313" s="108">
        <f>+SUM('[1]EXP TOTAL VINO PAIS'!I161:I172)/1000</f>
        <v>10.5</v>
      </c>
      <c r="M313" s="6">
        <f>+SUM(C312:C313)+SUM(B314:B323)</f>
        <v>17.757999999999999</v>
      </c>
      <c r="N313" s="6">
        <f t="shared" ref="N313" si="479">+SUM(D312:D313)+SUM(C314:C323)</f>
        <v>19.977</v>
      </c>
      <c r="O313" s="6">
        <f>+SUM(E312:E313)+SUM(D314:D323)</f>
        <v>17.843999999999998</v>
      </c>
      <c r="P313" s="6">
        <f>+SUM(F312:F313)+SUM(E314:E323)</f>
        <v>13.535</v>
      </c>
      <c r="Q313" s="109">
        <f>+SUM(G312:G313)+SUM(F314:F323)</f>
        <v>12.994999999999999</v>
      </c>
      <c r="R313" s="109">
        <f>+SUM(H312:H313)+SUM(G314:G323)</f>
        <v>16.931999999999999</v>
      </c>
      <c r="S313" s="121">
        <f t="shared" si="476"/>
        <v>0.30296267795305876</v>
      </c>
      <c r="T313" s="117">
        <f t="shared" si="477"/>
        <v>-9.4809290728740114E-3</v>
      </c>
    </row>
    <row r="314" spans="1:20">
      <c r="A314" s="93" t="s">
        <v>0</v>
      </c>
      <c r="B314" s="250">
        <f>+'[1]EXP TOTAL VINO PAIS'!I173/1000</f>
        <v>1.177</v>
      </c>
      <c r="C314" s="172">
        <f>+'[1]EXP TOTAL VINO PAIS'!I185/1000</f>
        <v>0.48799999999999999</v>
      </c>
      <c r="D314" s="172">
        <f>+'[1]EXP TOTAL VINO PAIS'!I197/1000</f>
        <v>2.089</v>
      </c>
      <c r="E314" s="172">
        <f>+'[1]EXP TOTAL VINO PAIS'!I209/1000</f>
        <v>0.85599999999999998</v>
      </c>
      <c r="F314" s="172">
        <f>+'[1]EXP TOTAL VINO PAIS'!I221/1000</f>
        <v>0.51900000000000002</v>
      </c>
      <c r="G314" s="251">
        <f>+'[1]EXP TOTAL VINO PAIS'!I233/1000</f>
        <v>1.393</v>
      </c>
      <c r="H314" s="250">
        <f>+'[1]EXP TOTAL VINO PAIS'!I245/1000</f>
        <v>1.048</v>
      </c>
      <c r="I314" s="95">
        <f t="shared" si="478"/>
        <v>-0.24766690595836327</v>
      </c>
      <c r="J314" s="2"/>
      <c r="K314" s="93" t="s">
        <v>0</v>
      </c>
      <c r="L314" s="108">
        <f>+SUM('[1]EXP TOTAL VINO PAIS'!I162:I173)/1000</f>
        <v>10.866</v>
      </c>
      <c r="M314" s="6">
        <f>+SUM(C312:C314)+SUM(B315:B323)</f>
        <v>17.068999999999999</v>
      </c>
      <c r="N314" s="6">
        <f t="shared" ref="N314" si="480">+SUM(D312:D314)+SUM(C315:C323)</f>
        <v>21.578000000000003</v>
      </c>
      <c r="O314" s="6">
        <f>+SUM(E312:E314)+SUM(D315:D323)</f>
        <v>16.611000000000001</v>
      </c>
      <c r="P314" s="6">
        <f>+SUM(F312:F314)+SUM(E315:E323)</f>
        <v>13.198000000000002</v>
      </c>
      <c r="Q314" s="109">
        <f>+SUM(G312:G314)+SUM(F315:F323)</f>
        <v>13.869</v>
      </c>
      <c r="R314" s="109">
        <f>+SUM(H312:H314)+SUM(G315:G323)</f>
        <v>16.586999999999996</v>
      </c>
      <c r="S314" s="121">
        <f t="shared" si="476"/>
        <v>0.19597663854639813</v>
      </c>
      <c r="T314" s="117">
        <f t="shared" si="477"/>
        <v>-5.7125602717892354E-3</v>
      </c>
    </row>
    <row r="315" spans="1:20">
      <c r="A315" s="93" t="s">
        <v>1</v>
      </c>
      <c r="B315" s="250">
        <f>+'[1]EXP TOTAL VINO PAIS'!I174/1000</f>
        <v>1.2170000000000001</v>
      </c>
      <c r="C315" s="172">
        <f>+'[1]EXP TOTAL VINO PAIS'!I186/1000</f>
        <v>1.232</v>
      </c>
      <c r="D315" s="172">
        <f>+'[1]EXP TOTAL VINO PAIS'!I198/1000</f>
        <v>1.55</v>
      </c>
      <c r="E315" s="172">
        <f>+'[1]EXP TOTAL VINO PAIS'!I210/1000</f>
        <v>1.151</v>
      </c>
      <c r="F315" s="172">
        <f>+'[1]EXP TOTAL VINO PAIS'!I222/1000</f>
        <v>0.47599999999999998</v>
      </c>
      <c r="G315" s="251">
        <f>+'[1]EXP TOTAL VINO PAIS'!I234/1000</f>
        <v>1.5489999999999999</v>
      </c>
      <c r="H315" s="250">
        <f>+'[1]EXP TOTAL VINO PAIS'!I246/1000</f>
        <v>1.0960000000000001</v>
      </c>
      <c r="I315" s="95">
        <f t="shared" si="478"/>
        <v>-0.29244673983214964</v>
      </c>
      <c r="J315" s="2"/>
      <c r="K315" s="93" t="s">
        <v>1</v>
      </c>
      <c r="L315" s="108">
        <f>+SUM('[1]EXP TOTAL VINO PAIS'!I163:I174)/1000</f>
        <v>11.316000000000001</v>
      </c>
      <c r="M315" s="6">
        <f>+SUM(C312:C315)+SUM(B316:B323)</f>
        <v>17.084</v>
      </c>
      <c r="N315" s="6">
        <f t="shared" ref="N315" si="481">+SUM(D312:D315)+SUM(C316:C323)</f>
        <v>21.896000000000001</v>
      </c>
      <c r="O315" s="6">
        <f>+SUM(E312:E315)+SUM(D316:D323)</f>
        <v>16.212</v>
      </c>
      <c r="P315" s="6">
        <f>+SUM(F312:F315)+SUM(E316:E323)</f>
        <v>12.523</v>
      </c>
      <c r="Q315" s="109">
        <f>+SUM(G312:G315)+SUM(F316:F323)</f>
        <v>14.942</v>
      </c>
      <c r="R315" s="109">
        <f>+SUM(H312:H315)+SUM(G316:G323)</f>
        <v>16.134</v>
      </c>
      <c r="S315" s="121">
        <f t="shared" si="476"/>
        <v>7.977513050461793E-2</v>
      </c>
      <c r="T315" s="117">
        <f t="shared" si="477"/>
        <v>-1.1377482582879628E-2</v>
      </c>
    </row>
    <row r="316" spans="1:20">
      <c r="A316" s="93" t="s">
        <v>2</v>
      </c>
      <c r="B316" s="250">
        <f>+'[1]EXP TOTAL VINO PAIS'!I175/1000</f>
        <v>1.4379999999999999</v>
      </c>
      <c r="C316" s="172">
        <f>+'[1]EXP TOTAL VINO PAIS'!I187/1000</f>
        <v>2.411</v>
      </c>
      <c r="D316" s="172">
        <f>+'[1]EXP TOTAL VINO PAIS'!I199/1000</f>
        <v>1.2050000000000001</v>
      </c>
      <c r="E316" s="172">
        <f>+'[1]EXP TOTAL VINO PAIS'!I211/1000</f>
        <v>1.167</v>
      </c>
      <c r="F316" s="172">
        <f>+'[1]EXP TOTAL VINO PAIS'!I223/1000</f>
        <v>1.577</v>
      </c>
      <c r="G316" s="251">
        <f>+'[1]EXP TOTAL VINO PAIS'!I235/1000</f>
        <v>2.7360000000000002</v>
      </c>
      <c r="H316" s="250">
        <f>+'[1]EXP TOTAL VINO PAIS'!I247/1000</f>
        <v>1.345</v>
      </c>
      <c r="I316" s="95">
        <f t="shared" si="478"/>
        <v>-0.50840643274853803</v>
      </c>
      <c r="J316" s="2"/>
      <c r="K316" s="93" t="s">
        <v>2</v>
      </c>
      <c r="L316" s="108">
        <f>+SUM('[1]EXP TOTAL VINO PAIS'!I164:I175)/1000</f>
        <v>11.85</v>
      </c>
      <c r="M316" s="6">
        <f>+SUM(C312:C316)+SUM(B317:B323)</f>
        <v>18.057000000000002</v>
      </c>
      <c r="N316" s="6">
        <f t="shared" ref="N316" si="482">+SUM(D312:D316)+SUM(C317:C323)</f>
        <v>20.69</v>
      </c>
      <c r="O316" s="6">
        <f>+SUM(E312:E316)+SUM(D317:D323)</f>
        <v>16.173999999999999</v>
      </c>
      <c r="P316" s="6">
        <f>+SUM(F312:F316)+SUM(E317:E323)</f>
        <v>12.933</v>
      </c>
      <c r="Q316" s="109">
        <f>+SUM(G312:G316)+SUM(F317:F323)</f>
        <v>16.100999999999999</v>
      </c>
      <c r="R316" s="109">
        <f>+SUM(H312:H316)+SUM(G317:G323)</f>
        <v>14.742999999999999</v>
      </c>
      <c r="S316" s="121">
        <f t="shared" si="476"/>
        <v>-8.4342587416930681E-2</v>
      </c>
      <c r="T316" s="117">
        <f t="shared" si="477"/>
        <v>-3.9741735781272935E-2</v>
      </c>
    </row>
    <row r="317" spans="1:20">
      <c r="A317" s="93" t="s">
        <v>3</v>
      </c>
      <c r="B317" s="250">
        <f>+'[1]EXP TOTAL VINO PAIS'!I176/1000</f>
        <v>1.5660000000000001</v>
      </c>
      <c r="C317" s="172">
        <f>+'[1]EXP TOTAL VINO PAIS'!I188/1000</f>
        <v>2.3620000000000001</v>
      </c>
      <c r="D317" s="172">
        <f>+'[1]EXP TOTAL VINO PAIS'!I200/1000</f>
        <v>1.55</v>
      </c>
      <c r="E317" s="172">
        <f>+'[1]EXP TOTAL VINO PAIS'!I212/1000</f>
        <v>1.292</v>
      </c>
      <c r="F317" s="172">
        <f>+'[1]EXP TOTAL VINO PAIS'!I224/1000</f>
        <v>1.9359999999999999</v>
      </c>
      <c r="G317" s="251">
        <f>+'[1]EXP TOTAL VINO PAIS'!I236/1000</f>
        <v>1.0980000000000001</v>
      </c>
      <c r="H317" s="250"/>
      <c r="I317" s="95"/>
      <c r="J317" s="2"/>
      <c r="K317" s="93" t="s">
        <v>3</v>
      </c>
      <c r="L317" s="108">
        <f>+SUM('[1]EXP TOTAL VINO PAIS'!I165:I176)/1000</f>
        <v>11.864000000000001</v>
      </c>
      <c r="M317" s="6">
        <f>+SUM(C312:C317)+SUM(B318:B323)</f>
        <v>18.853000000000002</v>
      </c>
      <c r="N317" s="6">
        <f t="shared" ref="N317" si="483">+SUM(D312:D317)+SUM(C318:C323)</f>
        <v>19.878</v>
      </c>
      <c r="O317" s="6">
        <f>+SUM(E312:E317)+SUM(D318:D323)</f>
        <v>15.916</v>
      </c>
      <c r="P317" s="6">
        <f>+SUM(F312:F317)+SUM(E318:E323)</f>
        <v>13.577000000000002</v>
      </c>
      <c r="Q317" s="109">
        <f>+SUM(G312:G317)+SUM(F318:F323)</f>
        <v>15.263000000000002</v>
      </c>
      <c r="R317" s="94"/>
      <c r="S317" s="121"/>
      <c r="T317" s="117"/>
    </row>
    <row r="318" spans="1:20">
      <c r="A318" s="93" t="s">
        <v>4</v>
      </c>
      <c r="B318" s="250">
        <f>+'[1]EXP TOTAL VINO PAIS'!I177/1000</f>
        <v>1.742</v>
      </c>
      <c r="C318" s="172">
        <f>+'[1]EXP TOTAL VINO PAIS'!I189/1000</f>
        <v>2.4580000000000002</v>
      </c>
      <c r="D318" s="172">
        <f>+'[1]EXP TOTAL VINO PAIS'!I201/1000</f>
        <v>2.012</v>
      </c>
      <c r="E318" s="172">
        <f>+'[1]EXP TOTAL VINO PAIS'!I213/1000</f>
        <v>1.444</v>
      </c>
      <c r="F318" s="172">
        <f>+'[1]EXP TOTAL VINO PAIS'!I225/1000</f>
        <v>1.4319999999999999</v>
      </c>
      <c r="G318" s="251">
        <f>+'[1]EXP TOTAL VINO PAIS'!I237/1000</f>
        <v>1.486</v>
      </c>
      <c r="H318" s="250"/>
      <c r="I318" s="95"/>
      <c r="J318" s="2"/>
      <c r="K318" s="93" t="s">
        <v>4</v>
      </c>
      <c r="L318" s="108">
        <f>+SUM('[1]EXP TOTAL VINO PAIS'!I166:I177)/1000</f>
        <v>12.494999999999999</v>
      </c>
      <c r="M318" s="6">
        <f>+SUM(C312:C318)+SUM(B319:B323)</f>
        <v>19.569000000000003</v>
      </c>
      <c r="N318" s="6">
        <f t="shared" ref="N318" si="484">+SUM(D312:D318)+SUM(C319:C323)</f>
        <v>19.432000000000002</v>
      </c>
      <c r="O318" s="6">
        <f>+SUM(E312:E318)+SUM(D319:D323)</f>
        <v>15.347999999999999</v>
      </c>
      <c r="P318" s="6">
        <f>+SUM(F312:F318)+SUM(E319:E323)</f>
        <v>13.565</v>
      </c>
      <c r="Q318" s="109">
        <f>+SUM(G312:G318)+SUM(F319:F323)</f>
        <v>15.317000000000002</v>
      </c>
      <c r="R318" s="94"/>
      <c r="S318" s="121"/>
      <c r="T318" s="117"/>
    </row>
    <row r="319" spans="1:20">
      <c r="A319" s="93" t="s">
        <v>5</v>
      </c>
      <c r="B319" s="250">
        <f>+'[1]EXP TOTAL VINO PAIS'!I178/1000</f>
        <v>1.4259999999999999</v>
      </c>
      <c r="C319" s="172">
        <f>+'[1]EXP TOTAL VINO PAIS'!I190/1000</f>
        <v>1.863</v>
      </c>
      <c r="D319" s="172">
        <f>+'[1]EXP TOTAL VINO PAIS'!I202/1000</f>
        <v>0.82199999999999995</v>
      </c>
      <c r="E319" s="172">
        <f>+'[1]EXP TOTAL VINO PAIS'!I214/1000</f>
        <v>0.79</v>
      </c>
      <c r="F319" s="172">
        <f>+'[1]EXP TOTAL VINO PAIS'!I226/1000</f>
        <v>1.43</v>
      </c>
      <c r="G319" s="251">
        <f>+'[1]EXP TOTAL VINO PAIS'!I238/1000</f>
        <v>1.482</v>
      </c>
      <c r="H319" s="250"/>
      <c r="I319" s="95"/>
      <c r="J319" s="2"/>
      <c r="K319" s="93" t="s">
        <v>5</v>
      </c>
      <c r="L319" s="108">
        <f>+SUM('[1]EXP TOTAL VINO PAIS'!I167:I178)/1000</f>
        <v>12.984</v>
      </c>
      <c r="M319" s="6">
        <f>+SUM(C312:C319)+SUM(B320:B323)</f>
        <v>20.006</v>
      </c>
      <c r="N319" s="6">
        <f t="shared" ref="N319" si="485">+SUM(D312:D319)+SUM(C320:C323)</f>
        <v>18.390999999999998</v>
      </c>
      <c r="O319" s="6">
        <f>+SUM(E312:E319)+SUM(D320:D323)</f>
        <v>15.315999999999999</v>
      </c>
      <c r="P319" s="6">
        <f>+SUM(F312:F319)+SUM(E320:E323)</f>
        <v>14.205</v>
      </c>
      <c r="Q319" s="109">
        <f>+SUM(G312:G319)+SUM(F320:F323)</f>
        <v>15.369</v>
      </c>
      <c r="R319" s="94"/>
      <c r="S319" s="121"/>
      <c r="T319" s="117"/>
    </row>
    <row r="320" spans="1:20">
      <c r="A320" s="93" t="s">
        <v>6</v>
      </c>
      <c r="B320" s="250">
        <f>+'[1]EXP TOTAL VINO PAIS'!I179/1000</f>
        <v>1.7070000000000001</v>
      </c>
      <c r="C320" s="172">
        <f>+'[1]EXP TOTAL VINO PAIS'!I191/1000</f>
        <v>1.9770000000000001</v>
      </c>
      <c r="D320" s="172">
        <f>+'[1]EXP TOTAL VINO PAIS'!I203/1000</f>
        <v>1.87</v>
      </c>
      <c r="E320" s="172">
        <f>+'[1]EXP TOTAL VINO PAIS'!I215/1000</f>
        <v>1.4770000000000001</v>
      </c>
      <c r="F320" s="172">
        <f>+'[1]EXP TOTAL VINO PAIS'!I227/1000</f>
        <v>1.127</v>
      </c>
      <c r="G320" s="251">
        <f>+'[1]EXP TOTAL VINO PAIS'!I239/1000</f>
        <v>1.2669999999999999</v>
      </c>
      <c r="H320" s="250"/>
      <c r="I320" s="95"/>
      <c r="J320" s="2"/>
      <c r="K320" s="93" t="s">
        <v>6</v>
      </c>
      <c r="L320" s="108">
        <f>+SUM('[1]EXP TOTAL VINO PAIS'!I168:I179)/1000</f>
        <v>13.502000000000001</v>
      </c>
      <c r="M320" s="6">
        <f>+SUM(C312:C320)+SUM(B321:B323)</f>
        <v>20.276</v>
      </c>
      <c r="N320" s="6">
        <f t="shared" ref="N320" si="486">+SUM(D312:D320)+SUM(C321:C323)</f>
        <v>18.283999999999999</v>
      </c>
      <c r="O320" s="6">
        <f>+SUM(E312:E320)+SUM(D321:D323)</f>
        <v>14.922999999999998</v>
      </c>
      <c r="P320" s="6">
        <f>+SUM(F312:F320)+SUM(E321:E323)</f>
        <v>13.855</v>
      </c>
      <c r="Q320" s="109">
        <f>+SUM(G312:G320)+SUM(F321:F323)</f>
        <v>15.509</v>
      </c>
      <c r="R320" s="94"/>
      <c r="S320" s="121"/>
      <c r="T320" s="117"/>
    </row>
    <row r="321" spans="1:20">
      <c r="A321" s="93" t="s">
        <v>7</v>
      </c>
      <c r="B321" s="250">
        <f>+'[1]EXP TOTAL VINO PAIS'!I180/1000</f>
        <v>1.9139999999999999</v>
      </c>
      <c r="C321" s="172">
        <f>+'[1]EXP TOTAL VINO PAIS'!I192/1000</f>
        <v>1.377</v>
      </c>
      <c r="D321" s="172">
        <f>+'[1]EXP TOTAL VINO PAIS'!I204/1000</f>
        <v>1.782</v>
      </c>
      <c r="E321" s="172">
        <f>+'[1]EXP TOTAL VINO PAIS'!I216/1000</f>
        <v>1.0780000000000001</v>
      </c>
      <c r="F321" s="172">
        <f>+'[1]EXP TOTAL VINO PAIS'!I228/1000</f>
        <v>1.33</v>
      </c>
      <c r="G321" s="251">
        <f>+'[1]EXP TOTAL VINO PAIS'!I240/1000</f>
        <v>1.6719999999999999</v>
      </c>
      <c r="H321" s="250"/>
      <c r="I321" s="95"/>
      <c r="J321" s="2"/>
      <c r="K321" s="93" t="s">
        <v>7</v>
      </c>
      <c r="L321" s="108">
        <f>+SUM('[1]EXP TOTAL VINO PAIS'!I169:I180)/1000</f>
        <v>14.621</v>
      </c>
      <c r="M321" s="6">
        <f>+SUM(C312:C321)+SUM(B322:B323)</f>
        <v>19.738999999999997</v>
      </c>
      <c r="N321" s="6">
        <f t="shared" ref="N321" si="487">+SUM(D312:D321)+SUM(C322:C323)</f>
        <v>18.689</v>
      </c>
      <c r="O321" s="6">
        <f>+SUM(E312:E321)+SUM(D322:D323)</f>
        <v>14.218999999999998</v>
      </c>
      <c r="P321" s="6">
        <f>+SUM(F312:F321)+SUM(E322:E323)</f>
        <v>14.106999999999999</v>
      </c>
      <c r="Q321" s="109">
        <f>+SUM(G312:G321)+SUM(F322:F323)</f>
        <v>15.851000000000001</v>
      </c>
      <c r="R321" s="94"/>
      <c r="S321" s="121"/>
      <c r="T321" s="117"/>
    </row>
    <row r="322" spans="1:20">
      <c r="A322" s="93" t="s">
        <v>8</v>
      </c>
      <c r="B322" s="250">
        <f>+'[1]EXP TOTAL VINO PAIS'!I181/1000</f>
        <v>1.609</v>
      </c>
      <c r="C322" s="172">
        <f>+'[1]EXP TOTAL VINO PAIS'!I193/1000</f>
        <v>1.637</v>
      </c>
      <c r="D322" s="172">
        <f>+'[1]EXP TOTAL VINO PAIS'!I205/1000</f>
        <v>2.1640000000000001</v>
      </c>
      <c r="E322" s="172">
        <f>+'[1]EXP TOTAL VINO PAIS'!I217/1000</f>
        <v>1.643</v>
      </c>
      <c r="F322" s="172">
        <f>+'[1]EXP TOTAL VINO PAIS'!I229/1000</f>
        <v>1.145</v>
      </c>
      <c r="G322" s="251">
        <f>+'[1]EXP TOTAL VINO PAIS'!I241/1000</f>
        <v>1.02</v>
      </c>
      <c r="H322" s="250"/>
      <c r="I322" s="95"/>
      <c r="J322" s="2"/>
      <c r="K322" s="93" t="s">
        <v>8</v>
      </c>
      <c r="L322" s="108">
        <f>+SUM('[1]EXP TOTAL VINO PAIS'!I170:I181)/1000</f>
        <v>15.321</v>
      </c>
      <c r="M322" s="6">
        <f>+SUM(C312:C322)+SUM(B323)</f>
        <v>19.766999999999999</v>
      </c>
      <c r="N322" s="6">
        <f t="shared" ref="N322" si="488">+SUM(D312:D322)+SUM(C323)</f>
        <v>19.216000000000001</v>
      </c>
      <c r="O322" s="6">
        <f>+SUM(E312:E322)+SUM(D323)</f>
        <v>13.697999999999999</v>
      </c>
      <c r="P322" s="6">
        <f>+SUM(F312:F322)+SUM(E323)</f>
        <v>13.609</v>
      </c>
      <c r="Q322" s="109">
        <f>+SUM(G312:G322)+SUM(F323)</f>
        <v>15.726000000000001</v>
      </c>
      <c r="R322" s="94"/>
      <c r="S322" s="121"/>
      <c r="T322" s="117"/>
    </row>
    <row r="323" spans="1:20">
      <c r="A323" s="93" t="s">
        <v>9</v>
      </c>
      <c r="B323" s="250">
        <f>+'[1]EXP TOTAL VINO PAIS'!I182/1000</f>
        <v>1.59</v>
      </c>
      <c r="C323" s="172">
        <f>+'[1]EXP TOTAL VINO PAIS'!I194/1000</f>
        <v>2.0760000000000001</v>
      </c>
      <c r="D323" s="172">
        <f>+'[1]EXP TOTAL VINO PAIS'!I206/1000</f>
        <v>1.071</v>
      </c>
      <c r="E323" s="172">
        <f>+'[1]EXP TOTAL VINO PAIS'!I218/1000</f>
        <v>1.528</v>
      </c>
      <c r="F323" s="172">
        <f>+'[1]EXP TOTAL VINO PAIS'!I230/1000</f>
        <v>0.64700000000000002</v>
      </c>
      <c r="G323" s="251">
        <f>+'[1]EXP TOTAL VINO PAIS'!I242/1000</f>
        <v>1.5940000000000001</v>
      </c>
      <c r="H323" s="250"/>
      <c r="I323" s="95"/>
      <c r="J323" s="2"/>
      <c r="K323" s="93" t="s">
        <v>9</v>
      </c>
      <c r="L323" s="108">
        <f>+SUM('[1]EXP TOTAL VINO PAIS'!I171:I182)/1000</f>
        <v>16.401</v>
      </c>
      <c r="M323" s="6">
        <f>+SUM(C312:C323)</f>
        <v>20.253</v>
      </c>
      <c r="N323" s="6">
        <f t="shared" ref="N323" si="489">+SUM(D312:D323)</f>
        <v>18.211000000000002</v>
      </c>
      <c r="O323" s="6">
        <f>+SUM(E312:E323)</f>
        <v>14.154999999999999</v>
      </c>
      <c r="P323" s="6">
        <f>+SUM(F312:F323)</f>
        <v>12.728</v>
      </c>
      <c r="Q323" s="109">
        <f>+SUM(G312:G323)</f>
        <v>16.673000000000002</v>
      </c>
      <c r="R323" s="94"/>
      <c r="S323" s="121"/>
      <c r="T323" s="117"/>
    </row>
    <row r="324" spans="1:20" ht="28">
      <c r="A324" s="96" t="s">
        <v>13</v>
      </c>
      <c r="B324" s="252">
        <f>SUM(B312:B323)</f>
        <v>16.401000000000003</v>
      </c>
      <c r="C324" s="253">
        <f t="shared" ref="C324:F324" si="490">SUM(C312:C323)</f>
        <v>20.253</v>
      </c>
      <c r="D324" s="253">
        <f t="shared" si="490"/>
        <v>18.211000000000002</v>
      </c>
      <c r="E324" s="253">
        <f t="shared" si="490"/>
        <v>14.154999999999999</v>
      </c>
      <c r="F324" s="253">
        <f t="shared" si="490"/>
        <v>12.728</v>
      </c>
      <c r="G324" s="253">
        <f t="shared" ref="G324" si="491">SUM(G312:G323)</f>
        <v>16.673000000000002</v>
      </c>
      <c r="H324" s="252"/>
      <c r="I324" s="98"/>
      <c r="J324" s="3"/>
      <c r="K324" s="96" t="s">
        <v>14</v>
      </c>
      <c r="L324" s="110">
        <f t="shared" ref="L324" si="492">+AVERAGE(L312:L323)</f>
        <v>12.674083333333334</v>
      </c>
      <c r="M324" s="87">
        <f>+AVERAGE(M312:M323)</f>
        <v>18.802916666666672</v>
      </c>
      <c r="N324" s="87">
        <f t="shared" ref="N324:Q324" si="493">+AVERAGE(N312:N323)</f>
        <v>19.705749999999998</v>
      </c>
      <c r="O324" s="87">
        <f t="shared" si="493"/>
        <v>15.702166666666665</v>
      </c>
      <c r="P324" s="87">
        <f t="shared" si="493"/>
        <v>13.465416666666668</v>
      </c>
      <c r="Q324" s="111">
        <f t="shared" si="493"/>
        <v>15.016</v>
      </c>
      <c r="R324" s="111">
        <f t="shared" ref="R324" si="494">+AVERAGE(R312:R323)</f>
        <v>16.289599999999997</v>
      </c>
      <c r="S324" s="123">
        <f t="shared" ref="S324" si="495">+R324/Q324-1</f>
        <v>8.4816196057538429E-2</v>
      </c>
      <c r="T324" s="188">
        <f t="shared" ref="T324" si="496">+POWER(R324/M324,0.2)-1</f>
        <v>-2.8289177454541958E-2</v>
      </c>
    </row>
    <row r="325" spans="1:20" ht="28">
      <c r="A325" s="99" t="s">
        <v>15</v>
      </c>
      <c r="B325" s="112">
        <f t="shared" ref="B325:G325" si="497">+B324/B$360</f>
        <v>2.0078939700744102E-2</v>
      </c>
      <c r="C325" s="88">
        <f t="shared" si="497"/>
        <v>2.5130098793189448E-2</v>
      </c>
      <c r="D325" s="88">
        <f t="shared" si="497"/>
        <v>2.2093756824303014E-2</v>
      </c>
      <c r="E325" s="88">
        <f t="shared" si="497"/>
        <v>1.7780563601785718E-2</v>
      </c>
      <c r="F325" s="88">
        <f t="shared" si="497"/>
        <v>1.631410026352758E-2</v>
      </c>
      <c r="G325" s="88">
        <f t="shared" si="497"/>
        <v>2.01751668659216E-2</v>
      </c>
      <c r="H325" s="223"/>
      <c r="I325" s="101"/>
      <c r="J325" s="3"/>
      <c r="K325" s="99" t="s">
        <v>15</v>
      </c>
      <c r="L325" s="112">
        <f t="shared" ref="L325:Q325" si="498">+L324/L$360</f>
        <v>1.7204075608958761E-2</v>
      </c>
      <c r="M325" s="88">
        <f t="shared" si="498"/>
        <v>2.3197465864353513E-2</v>
      </c>
      <c r="N325" s="88">
        <f t="shared" si="498"/>
        <v>2.4325376092355137E-2</v>
      </c>
      <c r="O325" s="88">
        <f t="shared" si="498"/>
        <v>1.9219019879557025E-2</v>
      </c>
      <c r="P325" s="88">
        <f t="shared" si="498"/>
        <v>1.7128344550825767E-2</v>
      </c>
      <c r="Q325" s="113">
        <f t="shared" si="498"/>
        <v>1.8726418163062589E-2</v>
      </c>
      <c r="R325" s="113">
        <f t="shared" ref="R325" si="499">+R324/R$360</f>
        <v>1.9848572025279093E-2</v>
      </c>
      <c r="S325" s="122"/>
      <c r="T325" s="118"/>
    </row>
    <row r="326" spans="1:20" ht="29" thickBot="1">
      <c r="A326" s="102" t="s">
        <v>12</v>
      </c>
      <c r="B326" s="114"/>
      <c r="C326" s="89">
        <f>+C324/B324-1</f>
        <v>0.23486372782147402</v>
      </c>
      <c r="D326" s="89">
        <f t="shared" ref="D326:G326" si="500">+D324/C324-1</f>
        <v>-0.10082456919962468</v>
      </c>
      <c r="E326" s="89">
        <f t="shared" si="500"/>
        <v>-0.22272253033880629</v>
      </c>
      <c r="F326" s="89">
        <f t="shared" si="500"/>
        <v>-0.10081243376898619</v>
      </c>
      <c r="G326" s="89">
        <f t="shared" si="500"/>
        <v>0.30994657448145846</v>
      </c>
      <c r="H326" s="114"/>
      <c r="I326" s="105"/>
      <c r="J326" s="2"/>
      <c r="K326" s="102" t="s">
        <v>12</v>
      </c>
      <c r="L326" s="114"/>
      <c r="M326" s="89">
        <f>+M324/L324-1</f>
        <v>0.48357211895666397</v>
      </c>
      <c r="N326" s="89">
        <f t="shared" ref="N326:R326" si="501">+N324/M324-1</f>
        <v>4.8015600416601689E-2</v>
      </c>
      <c r="O326" s="89">
        <f t="shared" si="501"/>
        <v>-0.2031682799859601</v>
      </c>
      <c r="P326" s="89">
        <f t="shared" si="501"/>
        <v>-0.14244849436914209</v>
      </c>
      <c r="Q326" s="115">
        <f t="shared" si="501"/>
        <v>0.1151530154407896</v>
      </c>
      <c r="R326" s="115">
        <f t="shared" si="501"/>
        <v>8.4816196057538429E-2</v>
      </c>
      <c r="S326" s="103"/>
      <c r="T326" s="119"/>
    </row>
    <row r="327" spans="1:20" ht="15" thickBo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</row>
    <row r="328" spans="1:20" ht="15" thickBot="1">
      <c r="A328" s="285" t="s">
        <v>135</v>
      </c>
      <c r="B328" s="286"/>
      <c r="C328" s="286"/>
      <c r="D328" s="286"/>
      <c r="E328" s="286"/>
      <c r="F328" s="286"/>
      <c r="G328" s="286"/>
      <c r="H328" s="286"/>
      <c r="I328" s="287"/>
      <c r="J328" s="2"/>
      <c r="K328" s="285" t="s">
        <v>136</v>
      </c>
      <c r="L328" s="286"/>
      <c r="M328" s="286"/>
      <c r="N328" s="286"/>
      <c r="O328" s="286"/>
      <c r="P328" s="286"/>
      <c r="Q328" s="286"/>
      <c r="R328" s="286"/>
      <c r="S328" s="286"/>
      <c r="T328" s="287"/>
    </row>
    <row r="329" spans="1:20" ht="42">
      <c r="A329" s="90"/>
      <c r="B329" s="106">
        <v>2016</v>
      </c>
      <c r="C329" s="86">
        <f>+B329+1</f>
        <v>2017</v>
      </c>
      <c r="D329" s="86">
        <f t="shared" ref="D329" si="502">+C329+1</f>
        <v>2018</v>
      </c>
      <c r="E329" s="86">
        <f t="shared" ref="E329" si="503">+D329+1</f>
        <v>2019</v>
      </c>
      <c r="F329" s="86">
        <f t="shared" ref="F329" si="504">+E329+1</f>
        <v>2020</v>
      </c>
      <c r="G329" s="107">
        <f t="shared" ref="G329" si="505">+F329+1</f>
        <v>2021</v>
      </c>
      <c r="H329" s="106">
        <v>2022</v>
      </c>
      <c r="I329" s="92" t="s">
        <v>16</v>
      </c>
      <c r="J329" s="2"/>
      <c r="K329" s="90"/>
      <c r="L329" s="106">
        <v>2016</v>
      </c>
      <c r="M329" s="86">
        <f>+L329+1</f>
        <v>2017</v>
      </c>
      <c r="N329" s="86">
        <f t="shared" ref="N329" si="506">+M329+1</f>
        <v>2018</v>
      </c>
      <c r="O329" s="86">
        <f t="shared" ref="O329" si="507">+N329+1</f>
        <v>2019</v>
      </c>
      <c r="P329" s="86">
        <f t="shared" ref="P329" si="508">+O329+1</f>
        <v>2020</v>
      </c>
      <c r="Q329" s="107">
        <f t="shared" ref="Q329" si="509">+P329+1</f>
        <v>2021</v>
      </c>
      <c r="R329" s="91">
        <v>2022</v>
      </c>
      <c r="S329" s="120" t="s">
        <v>16</v>
      </c>
      <c r="T329" s="116" t="s">
        <v>21</v>
      </c>
    </row>
    <row r="330" spans="1:20">
      <c r="A330" s="93" t="s">
        <v>10</v>
      </c>
      <c r="B330" s="250">
        <f>+'[1]EXP TOTAL VINO PAIS'!J171/1000</f>
        <v>0.624</v>
      </c>
      <c r="C330" s="172">
        <f>+'[1]EXP TOTAL VINO PAIS'!J195/1000</f>
        <v>0.94799999999999995</v>
      </c>
      <c r="D330" s="172">
        <f>+'[1]EXP TOTAL VINO PAIS'!J195/1000</f>
        <v>0.94799999999999995</v>
      </c>
      <c r="E330" s="172">
        <f>+'[1]EXP TOTAL VINO PAIS'!J207/1000</f>
        <v>0.64500000000000002</v>
      </c>
      <c r="F330" s="172">
        <f>+'[1]EXP TOTAL VINO PAIS'!J219/1000</f>
        <v>0.99399999999999999</v>
      </c>
      <c r="G330" s="251">
        <f>+'[1]EXP TOTAL VINO PAIS'!J231/1000</f>
        <v>1.778</v>
      </c>
      <c r="H330" s="250">
        <f>+'[1]EXP TOTAL VINO PAIS'!J243/1000</f>
        <v>0.65</v>
      </c>
      <c r="I330" s="95">
        <f>+H330/G330-1</f>
        <v>-0.63442069741282336</v>
      </c>
      <c r="J330" s="2"/>
      <c r="K330" s="93" t="s">
        <v>10</v>
      </c>
      <c r="L330" s="108">
        <f>+SUM('[1]EXP TOTAL VINO PAIS'!J160:J171)/1000</f>
        <v>15.834</v>
      </c>
      <c r="M330" s="6">
        <f>+SUM(C330)+SUM(B331:B341)</f>
        <v>14.999000000000001</v>
      </c>
      <c r="N330" s="6">
        <f t="shared" ref="N330" si="510">+SUM(D330)+SUM(C331:C341)</f>
        <v>16.618000000000002</v>
      </c>
      <c r="O330" s="6">
        <f t="shared" ref="O330" si="511">+SUM(E330)+SUM(D331:D341)</f>
        <v>16.315000000000001</v>
      </c>
      <c r="P330" s="6">
        <f t="shared" ref="P330" si="512">+SUM(F330)+SUM(E331:E341)</f>
        <v>13.053000000000001</v>
      </c>
      <c r="Q330" s="109">
        <f t="shared" ref="Q330:R330" si="513">+SUM(G330)+SUM(F331:F341)</f>
        <v>12.303000000000001</v>
      </c>
      <c r="R330" s="109">
        <f t="shared" si="513"/>
        <v>14.052</v>
      </c>
      <c r="S330" s="121">
        <f t="shared" ref="S330:S334" si="514">+R330/Q330-1</f>
        <v>0.14216044867105571</v>
      </c>
      <c r="T330" s="117">
        <f t="shared" ref="T330:T334" si="515">+POWER(R330/M330,0.2)-1</f>
        <v>-1.2959058403977819E-2</v>
      </c>
    </row>
    <row r="331" spans="1:20">
      <c r="A331" s="93" t="s">
        <v>11</v>
      </c>
      <c r="B331" s="250">
        <f>+'[1]EXP TOTAL VINO PAIS'!J172/1000</f>
        <v>1.113</v>
      </c>
      <c r="C331" s="172">
        <f>+'[1]EXP TOTAL VINO PAIS'!J196/1000</f>
        <v>1.0940000000000001</v>
      </c>
      <c r="D331" s="172">
        <f>+'[1]EXP TOTAL VINO PAIS'!J196/1000</f>
        <v>1.0940000000000001</v>
      </c>
      <c r="E331" s="172">
        <f>+'[1]EXP TOTAL VINO PAIS'!J208/1000</f>
        <v>0.87</v>
      </c>
      <c r="F331" s="172">
        <f>+'[1]EXP TOTAL VINO PAIS'!J220/1000</f>
        <v>0.88</v>
      </c>
      <c r="G331" s="251">
        <f>+'[1]EXP TOTAL VINO PAIS'!J232/1000</f>
        <v>1.194</v>
      </c>
      <c r="H331" s="250">
        <f>+'[1]EXP TOTAL VINO PAIS'!J244/1000</f>
        <v>1.3939999999999999</v>
      </c>
      <c r="I331" s="95">
        <f t="shared" ref="I331:I334" si="516">+H331/G331-1</f>
        <v>0.1675041876046901</v>
      </c>
      <c r="J331" s="2"/>
      <c r="K331" s="93" t="s">
        <v>11</v>
      </c>
      <c r="L331" s="108">
        <f>+SUM('[1]EXP TOTAL VINO PAIS'!J161:J172)/1000</f>
        <v>15.170999999999999</v>
      </c>
      <c r="M331" s="6">
        <f>+SUM(C330:C331)+SUM(B332:B341)</f>
        <v>14.98</v>
      </c>
      <c r="N331" s="6">
        <f t="shared" ref="N331" si="517">+SUM(D330:D331)+SUM(C332:C341)</f>
        <v>16.618000000000002</v>
      </c>
      <c r="O331" s="6">
        <f t="shared" ref="O331" si="518">+SUM(E330:E331)+SUM(D332:D341)</f>
        <v>16.091000000000001</v>
      </c>
      <c r="P331" s="6">
        <f t="shared" ref="P331" si="519">+SUM(F330:F331)+SUM(E332:E341)</f>
        <v>13.063000000000001</v>
      </c>
      <c r="Q331" s="109">
        <f t="shared" ref="Q331:R331" si="520">+SUM(G330:G331)+SUM(F332:F341)</f>
        <v>12.616999999999999</v>
      </c>
      <c r="R331" s="109">
        <f t="shared" si="520"/>
        <v>14.252000000000001</v>
      </c>
      <c r="S331" s="121">
        <f t="shared" si="514"/>
        <v>0.12958706507093609</v>
      </c>
      <c r="T331" s="117">
        <f t="shared" si="515"/>
        <v>-9.9142724019257722E-3</v>
      </c>
    </row>
    <row r="332" spans="1:20">
      <c r="A332" s="93" t="s">
        <v>0</v>
      </c>
      <c r="B332" s="250">
        <f>+'[1]EXP TOTAL VINO PAIS'!J173/1000</f>
        <v>1.7490000000000001</v>
      </c>
      <c r="C332" s="172">
        <f>+'[1]EXP TOTAL VINO PAIS'!J197/1000</f>
        <v>2.298</v>
      </c>
      <c r="D332" s="172">
        <f>+'[1]EXP TOTAL VINO PAIS'!J197/1000</f>
        <v>2.298</v>
      </c>
      <c r="E332" s="172">
        <f>+'[1]EXP TOTAL VINO PAIS'!J209/1000</f>
        <v>0.90200000000000002</v>
      </c>
      <c r="F332" s="172">
        <f>+'[1]EXP TOTAL VINO PAIS'!J221/1000</f>
        <v>0.46700000000000003</v>
      </c>
      <c r="G332" s="251">
        <f>+'[1]EXP TOTAL VINO PAIS'!J233/1000</f>
        <v>0.95</v>
      </c>
      <c r="H332" s="250">
        <f>+'[1]EXP TOTAL VINO PAIS'!J245/1000</f>
        <v>0.45800000000000002</v>
      </c>
      <c r="I332" s="95">
        <f t="shared" si="516"/>
        <v>-0.51789473684210519</v>
      </c>
      <c r="J332" s="2"/>
      <c r="K332" s="93" t="s">
        <v>0</v>
      </c>
      <c r="L332" s="108">
        <f>+SUM('[1]EXP TOTAL VINO PAIS'!J162:J173)/1000</f>
        <v>15.206</v>
      </c>
      <c r="M332" s="6">
        <f>+SUM(C330:C332)+SUM(B333:B341)</f>
        <v>15.528999999999998</v>
      </c>
      <c r="N332" s="6">
        <f t="shared" ref="N332" si="521">+SUM(D330:D332)+SUM(C333:C341)</f>
        <v>16.618000000000002</v>
      </c>
      <c r="O332" s="6">
        <f t="shared" ref="O332" si="522">+SUM(E330:E332)+SUM(D333:D341)</f>
        <v>14.695</v>
      </c>
      <c r="P332" s="6">
        <f t="shared" ref="P332" si="523">+SUM(F330:F332)+SUM(E333:E341)</f>
        <v>12.628</v>
      </c>
      <c r="Q332" s="109">
        <f t="shared" ref="Q332:R332" si="524">+SUM(G330:G332)+SUM(F333:F341)</f>
        <v>13.099999999999998</v>
      </c>
      <c r="R332" s="109">
        <f t="shared" si="524"/>
        <v>13.760000000000002</v>
      </c>
      <c r="S332" s="121">
        <f t="shared" si="514"/>
        <v>5.0381679389313261E-2</v>
      </c>
      <c r="T332" s="117">
        <f t="shared" si="515"/>
        <v>-2.3898480616348472E-2</v>
      </c>
    </row>
    <row r="333" spans="1:20">
      <c r="A333" s="93" t="s">
        <v>1</v>
      </c>
      <c r="B333" s="250">
        <f>+'[1]EXP TOTAL VINO PAIS'!J174/1000</f>
        <v>1.452</v>
      </c>
      <c r="C333" s="172">
        <f>+'[1]EXP TOTAL VINO PAIS'!J198/1000</f>
        <v>0.997</v>
      </c>
      <c r="D333" s="172">
        <f>+'[1]EXP TOTAL VINO PAIS'!J198/1000</f>
        <v>0.997</v>
      </c>
      <c r="E333" s="172">
        <f>+'[1]EXP TOTAL VINO PAIS'!J210/1000</f>
        <v>0.81399999999999995</v>
      </c>
      <c r="F333" s="172">
        <f>+'[1]EXP TOTAL VINO PAIS'!J222/1000</f>
        <v>0.79200000000000004</v>
      </c>
      <c r="G333" s="251">
        <f>+'[1]EXP TOTAL VINO PAIS'!J234/1000</f>
        <v>0.85899999999999999</v>
      </c>
      <c r="H333" s="250">
        <f>+'[1]EXP TOTAL VINO PAIS'!J246/1000</f>
        <v>1.022</v>
      </c>
      <c r="I333" s="95">
        <f t="shared" si="516"/>
        <v>0.18975552968568099</v>
      </c>
      <c r="J333" s="2"/>
      <c r="K333" s="93" t="s">
        <v>1</v>
      </c>
      <c r="L333" s="108">
        <f>+SUM('[1]EXP TOTAL VINO PAIS'!J163:J174)/1000</f>
        <v>15.837999999999999</v>
      </c>
      <c r="M333" s="6">
        <f>+SUM(C330:C333)+SUM(B334:B341)</f>
        <v>15.074</v>
      </c>
      <c r="N333" s="6">
        <f t="shared" ref="N333" si="525">+SUM(D330:D333)+SUM(C334:C341)</f>
        <v>16.617999999999999</v>
      </c>
      <c r="O333" s="6">
        <f t="shared" ref="O333" si="526">+SUM(E330:E333)+SUM(D334:D341)</f>
        <v>14.511999999999999</v>
      </c>
      <c r="P333" s="6">
        <f t="shared" ref="P333" si="527">+SUM(F330:F333)+SUM(E334:E341)</f>
        <v>12.605999999999998</v>
      </c>
      <c r="Q333" s="109">
        <f t="shared" ref="Q333:R333" si="528">+SUM(G330:G333)+SUM(F334:F341)</f>
        <v>13.166999999999998</v>
      </c>
      <c r="R333" s="109">
        <f t="shared" si="528"/>
        <v>13.922999999999998</v>
      </c>
      <c r="S333" s="121">
        <f t="shared" si="514"/>
        <v>5.741626794258381E-2</v>
      </c>
      <c r="T333" s="117">
        <f t="shared" si="515"/>
        <v>-1.5760336677543618E-2</v>
      </c>
    </row>
    <row r="334" spans="1:20">
      <c r="A334" s="93" t="s">
        <v>2</v>
      </c>
      <c r="B334" s="250">
        <f>+'[1]EXP TOTAL VINO PAIS'!J175/1000</f>
        <v>1.0469999999999999</v>
      </c>
      <c r="C334" s="172">
        <f>+'[1]EXP TOTAL VINO PAIS'!J199/1000</f>
        <v>0.92700000000000005</v>
      </c>
      <c r="D334" s="172">
        <f>+'[1]EXP TOTAL VINO PAIS'!J199/1000</f>
        <v>0.92700000000000005</v>
      </c>
      <c r="E334" s="172">
        <f>+'[1]EXP TOTAL VINO PAIS'!J211/1000</f>
        <v>1.2549999999999999</v>
      </c>
      <c r="F334" s="172">
        <f>+'[1]EXP TOTAL VINO PAIS'!J223/1000</f>
        <v>1.1930000000000001</v>
      </c>
      <c r="G334" s="251">
        <f>+'[1]EXP TOTAL VINO PAIS'!J235/1000</f>
        <v>1.5660000000000001</v>
      </c>
      <c r="H334" s="250">
        <f>+'[1]EXP TOTAL VINO PAIS'!J247/1000</f>
        <v>0.94199999999999995</v>
      </c>
      <c r="I334" s="95">
        <f t="shared" si="516"/>
        <v>-0.3984674329501916</v>
      </c>
      <c r="J334" s="2"/>
      <c r="K334" s="93" t="s">
        <v>2</v>
      </c>
      <c r="L334" s="108">
        <f>+SUM('[1]EXP TOTAL VINO PAIS'!J164:J175)/1000</f>
        <v>15.954000000000001</v>
      </c>
      <c r="M334" s="6">
        <f>+SUM(C330:C334)+SUM(B335:B341)</f>
        <v>14.954000000000001</v>
      </c>
      <c r="N334" s="6">
        <f t="shared" ref="N334" si="529">+SUM(D330:D334)+SUM(C335:C341)</f>
        <v>16.617999999999999</v>
      </c>
      <c r="O334" s="6">
        <f t="shared" ref="O334" si="530">+SUM(E330:E334)+SUM(D335:D341)</f>
        <v>14.84</v>
      </c>
      <c r="P334" s="6">
        <f t="shared" ref="P334" si="531">+SUM(F330:F334)+SUM(E335:E341)</f>
        <v>12.544</v>
      </c>
      <c r="Q334" s="109">
        <f t="shared" ref="Q334:R334" si="532">+SUM(G330:G334)+SUM(F335:F341)</f>
        <v>13.54</v>
      </c>
      <c r="R334" s="109">
        <f t="shared" si="532"/>
        <v>13.298999999999999</v>
      </c>
      <c r="S334" s="121">
        <f t="shared" si="514"/>
        <v>-1.7799113737075323E-2</v>
      </c>
      <c r="T334" s="117">
        <f t="shared" si="515"/>
        <v>-2.3184995693366739E-2</v>
      </c>
    </row>
    <row r="335" spans="1:20">
      <c r="A335" s="93" t="s">
        <v>3</v>
      </c>
      <c r="B335" s="250">
        <f>+'[1]EXP TOTAL VINO PAIS'!J176/1000</f>
        <v>0.84299999999999997</v>
      </c>
      <c r="C335" s="172">
        <f>+'[1]EXP TOTAL VINO PAIS'!J200/1000</f>
        <v>1.179</v>
      </c>
      <c r="D335" s="172">
        <f>+'[1]EXP TOTAL VINO PAIS'!J200/1000</f>
        <v>1.179</v>
      </c>
      <c r="E335" s="172">
        <f>+'[1]EXP TOTAL VINO PAIS'!J212/1000</f>
        <v>1.768</v>
      </c>
      <c r="F335" s="172">
        <f>+'[1]EXP TOTAL VINO PAIS'!J224/1000</f>
        <v>0.78900000000000003</v>
      </c>
      <c r="G335" s="251">
        <f>+'[1]EXP TOTAL VINO PAIS'!J236/1000</f>
        <v>1.679</v>
      </c>
      <c r="H335" s="250"/>
      <c r="I335" s="95"/>
      <c r="J335" s="2"/>
      <c r="K335" s="93" t="s">
        <v>3</v>
      </c>
      <c r="L335" s="108">
        <f>+SUM('[1]EXP TOTAL VINO PAIS'!J165:J176)/1000</f>
        <v>14.878</v>
      </c>
      <c r="M335" s="6">
        <f>+SUM(C330:C335)+SUM(B336:B341)</f>
        <v>15.29</v>
      </c>
      <c r="N335" s="6">
        <f t="shared" ref="N335" si="533">+SUM(D330:D335)+SUM(C336:C341)</f>
        <v>16.617999999999999</v>
      </c>
      <c r="O335" s="6">
        <f t="shared" ref="O335" si="534">+SUM(E330:E335)+SUM(D336:D341)</f>
        <v>15.428999999999998</v>
      </c>
      <c r="P335" s="6">
        <f t="shared" ref="P335" si="535">+SUM(F330:F335)+SUM(E336:E341)</f>
        <v>11.565</v>
      </c>
      <c r="Q335" s="109">
        <f t="shared" ref="Q335" si="536">+SUM(G330:G335)+SUM(F336:F341)</f>
        <v>14.43</v>
      </c>
      <c r="R335" s="94"/>
      <c r="S335" s="121"/>
      <c r="T335" s="117"/>
    </row>
    <row r="336" spans="1:20">
      <c r="A336" s="93" t="s">
        <v>4</v>
      </c>
      <c r="B336" s="250">
        <f>+'[1]EXP TOTAL VINO PAIS'!J177/1000</f>
        <v>1.333</v>
      </c>
      <c r="C336" s="172">
        <f>+'[1]EXP TOTAL VINO PAIS'!J201/1000</f>
        <v>1.42</v>
      </c>
      <c r="D336" s="172">
        <f>+'[1]EXP TOTAL VINO PAIS'!J201/1000</f>
        <v>1.42</v>
      </c>
      <c r="E336" s="172">
        <f>+'[1]EXP TOTAL VINO PAIS'!J213/1000</f>
        <v>0.95</v>
      </c>
      <c r="F336" s="172">
        <f>+'[1]EXP TOTAL VINO PAIS'!J225/1000</f>
        <v>1.5920000000000001</v>
      </c>
      <c r="G336" s="251">
        <f>+'[1]EXP TOTAL VINO PAIS'!J237/1000</f>
        <v>0.82899999999999996</v>
      </c>
      <c r="H336" s="250"/>
      <c r="I336" s="95"/>
      <c r="J336" s="2"/>
      <c r="K336" s="93" t="s">
        <v>4</v>
      </c>
      <c r="L336" s="108">
        <f>+SUM('[1]EXP TOTAL VINO PAIS'!J166:J177)/1000</f>
        <v>14.659000000000001</v>
      </c>
      <c r="M336" s="6">
        <f>+SUM(C330:C336)+SUM(B337:B341)</f>
        <v>15.376999999999999</v>
      </c>
      <c r="N336" s="6">
        <f t="shared" ref="N336:O336" si="537">+SUM(D330:D336)+SUM(C337:C341)</f>
        <v>16.617999999999999</v>
      </c>
      <c r="O336" s="6">
        <f t="shared" si="537"/>
        <v>14.959</v>
      </c>
      <c r="P336" s="6">
        <f>+SUM(F330:F336)+SUM(E337:E341)</f>
        <v>12.207000000000001</v>
      </c>
      <c r="Q336" s="109">
        <f>+SUM(G330:G336)+SUM(F337:F341)</f>
        <v>13.667</v>
      </c>
      <c r="R336" s="94"/>
      <c r="S336" s="121"/>
      <c r="T336" s="117"/>
    </row>
    <row r="337" spans="1:20">
      <c r="A337" s="93" t="s">
        <v>5</v>
      </c>
      <c r="B337" s="250">
        <f>+'[1]EXP TOTAL VINO PAIS'!J178/1000</f>
        <v>1.3140000000000001</v>
      </c>
      <c r="C337" s="172">
        <f>+'[1]EXP TOTAL VINO PAIS'!J202/1000</f>
        <v>1.954</v>
      </c>
      <c r="D337" s="172">
        <f>+'[1]EXP TOTAL VINO PAIS'!J202/1000</f>
        <v>1.954</v>
      </c>
      <c r="E337" s="172">
        <f>+'[1]EXP TOTAL VINO PAIS'!J214/1000</f>
        <v>1.4259999999999999</v>
      </c>
      <c r="F337" s="172">
        <f>+'[1]EXP TOTAL VINO PAIS'!J226/1000</f>
        <v>0.95499999999999996</v>
      </c>
      <c r="G337" s="251">
        <f>+'[1]EXP TOTAL VINO PAIS'!J238/1000</f>
        <v>0.999</v>
      </c>
      <c r="H337" s="250"/>
      <c r="I337" s="95"/>
      <c r="J337" s="2"/>
      <c r="K337" s="93" t="s">
        <v>5</v>
      </c>
      <c r="L337" s="108">
        <f>+SUM('[1]EXP TOTAL VINO PAIS'!J167:J178)/1000</f>
        <v>14.813000000000001</v>
      </c>
      <c r="M337" s="6">
        <f>+SUM(C330:C337)+SUM(B338:B341)</f>
        <v>16.016999999999999</v>
      </c>
      <c r="N337" s="6">
        <f t="shared" ref="N337:O337" si="538">+SUM(D330:D337)+SUM(C338:C341)</f>
        <v>16.618000000000002</v>
      </c>
      <c r="O337" s="6">
        <f t="shared" si="538"/>
        <v>14.431000000000001</v>
      </c>
      <c r="P337" s="6">
        <f>+SUM(F330:F337)+SUM(E338:E341)</f>
        <v>11.736000000000001</v>
      </c>
      <c r="Q337" s="109">
        <f>+SUM(G330:G337)+SUM(F338:F341)</f>
        <v>13.711</v>
      </c>
      <c r="R337" s="94"/>
      <c r="S337" s="121"/>
      <c r="T337" s="117"/>
    </row>
    <row r="338" spans="1:20">
      <c r="A338" s="93" t="s">
        <v>6</v>
      </c>
      <c r="B338" s="250">
        <f>+'[1]EXP TOTAL VINO PAIS'!J179/1000</f>
        <v>1.778</v>
      </c>
      <c r="C338" s="172">
        <f>+'[1]EXP TOTAL VINO PAIS'!J203/1000</f>
        <v>1.744</v>
      </c>
      <c r="D338" s="172">
        <f>+'[1]EXP TOTAL VINO PAIS'!J203/1000</f>
        <v>1.744</v>
      </c>
      <c r="E338" s="172">
        <f>+'[1]EXP TOTAL VINO PAIS'!J215/1000</f>
        <v>1.077</v>
      </c>
      <c r="F338" s="172">
        <f>+'[1]EXP TOTAL VINO PAIS'!J227/1000</f>
        <v>0.82399999999999995</v>
      </c>
      <c r="G338" s="251">
        <f>+'[1]EXP TOTAL VINO PAIS'!J239/1000</f>
        <v>1.6479999999999999</v>
      </c>
      <c r="H338" s="250"/>
      <c r="I338" s="95"/>
      <c r="J338" s="2"/>
      <c r="K338" s="93" t="s">
        <v>6</v>
      </c>
      <c r="L338" s="108">
        <f>+SUM('[1]EXP TOTAL VINO PAIS'!J168:J179)/1000</f>
        <v>15.217000000000001</v>
      </c>
      <c r="M338" s="6">
        <f>+SUM(C330:C338)+SUM(B339:B341)</f>
        <v>15.983000000000001</v>
      </c>
      <c r="N338" s="6">
        <f t="shared" ref="N338:O338" si="539">+SUM(D330:D338)+SUM(C339:C341)</f>
        <v>16.618000000000002</v>
      </c>
      <c r="O338" s="6">
        <f t="shared" si="539"/>
        <v>13.764000000000001</v>
      </c>
      <c r="P338" s="6">
        <f>+SUM(F330:F338)+SUM(E339:E341)</f>
        <v>11.483000000000001</v>
      </c>
      <c r="Q338" s="109">
        <f>+SUM(G330:G338)+SUM(F339:F341)</f>
        <v>14.535</v>
      </c>
      <c r="R338" s="94"/>
      <c r="S338" s="121"/>
      <c r="T338" s="117"/>
    </row>
    <row r="339" spans="1:20">
      <c r="A339" s="93" t="s">
        <v>7</v>
      </c>
      <c r="B339" s="250">
        <f>+'[1]EXP TOTAL VINO PAIS'!J180/1000</f>
        <v>1.508</v>
      </c>
      <c r="C339" s="172">
        <f>+'[1]EXP TOTAL VINO PAIS'!J204/1000</f>
        <v>0.95699999999999996</v>
      </c>
      <c r="D339" s="172">
        <f>+'[1]EXP TOTAL VINO PAIS'!J204/1000</f>
        <v>0.95699999999999996</v>
      </c>
      <c r="E339" s="172">
        <f>+'[1]EXP TOTAL VINO PAIS'!J216/1000</f>
        <v>1.2050000000000001</v>
      </c>
      <c r="F339" s="172">
        <f>+'[1]EXP TOTAL VINO PAIS'!J228/1000</f>
        <v>1.0649999999999999</v>
      </c>
      <c r="G339" s="251">
        <f>+'[1]EXP TOTAL VINO PAIS'!J240/1000</f>
        <v>0.97199999999999998</v>
      </c>
      <c r="H339" s="250"/>
      <c r="I339" s="95"/>
      <c r="J339" s="2"/>
      <c r="K339" s="93" t="s">
        <v>7</v>
      </c>
      <c r="L339" s="108">
        <f>+SUM('[1]EXP TOTAL VINO PAIS'!J169:J180)/1000</f>
        <v>15.23</v>
      </c>
      <c r="M339" s="6">
        <f>+SUM(C330:C339)+SUM(B340:B341)</f>
        <v>15.432</v>
      </c>
      <c r="N339" s="6">
        <f t="shared" ref="N339:O339" si="540">+SUM(D330:D339)+SUM(C340:C341)</f>
        <v>16.618000000000002</v>
      </c>
      <c r="O339" s="6">
        <f t="shared" si="540"/>
        <v>14.012</v>
      </c>
      <c r="P339" s="6">
        <f>+SUM(F330:F339)+SUM(E340:E341)</f>
        <v>11.343</v>
      </c>
      <c r="Q339" s="109">
        <f>+SUM(G330:G339)+SUM(F340:F341)</f>
        <v>14.442</v>
      </c>
      <c r="R339" s="94"/>
      <c r="S339" s="121"/>
      <c r="T339" s="117"/>
    </row>
    <row r="340" spans="1:20">
      <c r="A340" s="93" t="s">
        <v>8</v>
      </c>
      <c r="B340" s="250">
        <f>+'[1]EXP TOTAL VINO PAIS'!J181/1000</f>
        <v>0.56799999999999995</v>
      </c>
      <c r="C340" s="172">
        <f>+'[1]EXP TOTAL VINO PAIS'!J205/1000</f>
        <v>1.946</v>
      </c>
      <c r="D340" s="172">
        <f>+'[1]EXP TOTAL VINO PAIS'!J205/1000</f>
        <v>1.946</v>
      </c>
      <c r="E340" s="172">
        <f>+'[1]EXP TOTAL VINO PAIS'!J217/1000</f>
        <v>0.88100000000000001</v>
      </c>
      <c r="F340" s="172">
        <f>+'[1]EXP TOTAL VINO PAIS'!J229/1000</f>
        <v>1.1379999999999999</v>
      </c>
      <c r="G340" s="251">
        <f>+'[1]EXP TOTAL VINO PAIS'!J241/1000</f>
        <v>1.431</v>
      </c>
      <c r="H340" s="250"/>
      <c r="I340" s="95"/>
      <c r="J340" s="2"/>
      <c r="K340" s="93" t="s">
        <v>8</v>
      </c>
      <c r="L340" s="108">
        <f>+SUM('[1]EXP TOTAL VINO PAIS'!J170:J181)/1000</f>
        <v>14.351000000000001</v>
      </c>
      <c r="M340" s="6">
        <f>+SUM(C330:C340)+SUM(B341)</f>
        <v>16.810000000000002</v>
      </c>
      <c r="N340" s="6">
        <f t="shared" ref="N340" si="541">+SUM(D330:D340)+SUM(C341)</f>
        <v>16.618000000000002</v>
      </c>
      <c r="O340" s="6">
        <f t="shared" ref="O340" si="542">+SUM(E330:E340)+SUM(D341)</f>
        <v>12.947000000000001</v>
      </c>
      <c r="P340" s="6">
        <f t="shared" ref="P340:Q340" si="543">+SUM(F330:F340)+SUM(E341)</f>
        <v>11.6</v>
      </c>
      <c r="Q340" s="109">
        <f t="shared" si="543"/>
        <v>14.735000000000001</v>
      </c>
      <c r="R340" s="94"/>
      <c r="S340" s="121"/>
      <c r="T340" s="117"/>
    </row>
    <row r="341" spans="1:20">
      <c r="A341" s="93" t="s">
        <v>9</v>
      </c>
      <c r="B341" s="250">
        <f>+'[1]EXP TOTAL VINO PAIS'!J182/1000</f>
        <v>1.3460000000000001</v>
      </c>
      <c r="C341" s="172">
        <f>+'[1]EXP TOTAL VINO PAIS'!J206/1000</f>
        <v>1.1539999999999999</v>
      </c>
      <c r="D341" s="172">
        <f>+'[1]EXP TOTAL VINO PAIS'!J206/1000</f>
        <v>1.1539999999999999</v>
      </c>
      <c r="E341" s="172">
        <f>+'[1]EXP TOTAL VINO PAIS'!J218/1000</f>
        <v>0.91100000000000003</v>
      </c>
      <c r="F341" s="172">
        <f>+'[1]EXP TOTAL VINO PAIS'!J230/1000</f>
        <v>0.83</v>
      </c>
      <c r="G341" s="251">
        <f>+'[1]EXP TOTAL VINO PAIS'!J242/1000</f>
        <v>1.2749999999999999</v>
      </c>
      <c r="H341" s="250"/>
      <c r="I341" s="95"/>
      <c r="J341" s="2"/>
      <c r="K341" s="93" t="s">
        <v>9</v>
      </c>
      <c r="L341" s="108">
        <f>+SUM('[1]EXP TOTAL VINO PAIS'!J171:J182)/1000</f>
        <v>14.675000000000001</v>
      </c>
      <c r="M341" s="6">
        <f>+SUM(C330:C341)</f>
        <v>16.618000000000002</v>
      </c>
      <c r="N341" s="6">
        <f t="shared" ref="N341" si="544">+SUM(D330:D341)</f>
        <v>16.618000000000002</v>
      </c>
      <c r="O341" s="6">
        <f t="shared" ref="O341" si="545">+SUM(E330:E341)</f>
        <v>12.704000000000001</v>
      </c>
      <c r="P341" s="6">
        <f t="shared" ref="P341:Q341" si="546">+SUM(F330:F341)</f>
        <v>11.519</v>
      </c>
      <c r="Q341" s="109">
        <f t="shared" si="546"/>
        <v>15.180000000000001</v>
      </c>
      <c r="R341" s="94"/>
      <c r="S341" s="121"/>
      <c r="T341" s="117"/>
    </row>
    <row r="342" spans="1:20" ht="28">
      <c r="A342" s="96" t="s">
        <v>13</v>
      </c>
      <c r="B342" s="252">
        <f>SUM(B330:B341)</f>
        <v>14.674999999999999</v>
      </c>
      <c r="C342" s="253">
        <f t="shared" ref="C342:F342" si="547">SUM(C330:C341)</f>
        <v>16.618000000000002</v>
      </c>
      <c r="D342" s="253">
        <f t="shared" si="547"/>
        <v>16.618000000000002</v>
      </c>
      <c r="E342" s="253">
        <f t="shared" si="547"/>
        <v>12.704000000000001</v>
      </c>
      <c r="F342" s="253">
        <f t="shared" si="547"/>
        <v>11.519</v>
      </c>
      <c r="G342" s="253">
        <f t="shared" ref="G342" si="548">SUM(G330:G341)</f>
        <v>15.180000000000001</v>
      </c>
      <c r="H342" s="252"/>
      <c r="I342" s="98"/>
      <c r="J342" s="3"/>
      <c r="K342" s="96" t="s">
        <v>14</v>
      </c>
      <c r="L342" s="110">
        <f t="shared" ref="L342" si="549">+AVERAGE(L330:L341)</f>
        <v>15.152166666666668</v>
      </c>
      <c r="M342" s="87">
        <f>+AVERAGE(M330:M341)</f>
        <v>15.588583333333331</v>
      </c>
      <c r="N342" s="87">
        <f t="shared" ref="N342:Q342" si="550">+AVERAGE(N330:N341)</f>
        <v>16.617999999999999</v>
      </c>
      <c r="O342" s="87">
        <f t="shared" si="550"/>
        <v>14.558250000000001</v>
      </c>
      <c r="P342" s="87">
        <f t="shared" si="550"/>
        <v>12.112250000000001</v>
      </c>
      <c r="Q342" s="111">
        <f t="shared" si="550"/>
        <v>13.785583333333335</v>
      </c>
      <c r="R342" s="111">
        <f t="shared" ref="R342" si="551">+AVERAGE(R330:R341)</f>
        <v>13.857200000000001</v>
      </c>
      <c r="S342" s="123">
        <f t="shared" ref="S342" si="552">+R342/Q342-1</f>
        <v>5.1950407128218412E-3</v>
      </c>
      <c r="T342" s="188">
        <f t="shared" ref="T342" si="553">+POWER(R342/M342,0.2)-1</f>
        <v>-2.3271709070487367E-2</v>
      </c>
    </row>
    <row r="343" spans="1:20" ht="28">
      <c r="A343" s="99" t="s">
        <v>15</v>
      </c>
      <c r="B343" s="112">
        <f t="shared" ref="B343:G343" si="554">+B342/B$360</f>
        <v>1.7965882574746638E-2</v>
      </c>
      <c r="C343" s="88">
        <f t="shared" si="554"/>
        <v>2.0619759134213315E-2</v>
      </c>
      <c r="D343" s="88">
        <f t="shared" si="554"/>
        <v>2.0161114211535196E-2</v>
      </c>
      <c r="E343" s="88">
        <f t="shared" si="554"/>
        <v>1.595791451763234E-2</v>
      </c>
      <c r="F343" s="88">
        <f t="shared" si="554"/>
        <v>1.4764465818319781E-2</v>
      </c>
      <c r="G343" s="88">
        <f t="shared" si="554"/>
        <v>1.8368561927948772E-2</v>
      </c>
      <c r="H343" s="223"/>
      <c r="I343" s="101"/>
      <c r="J343" s="3"/>
      <c r="K343" s="99" t="s">
        <v>15</v>
      </c>
      <c r="L343" s="112">
        <f t="shared" ref="L343:Q343" si="555">+L342/L$360</f>
        <v>2.0567879673576234E-2</v>
      </c>
      <c r="M343" s="88">
        <f t="shared" si="555"/>
        <v>1.9231890251882728E-2</v>
      </c>
      <c r="N343" s="88">
        <f t="shared" si="555"/>
        <v>2.051376374422479E-2</v>
      </c>
      <c r="O343" s="88">
        <f t="shared" si="555"/>
        <v>1.781889735991176E-2</v>
      </c>
      <c r="P343" s="88">
        <f t="shared" si="555"/>
        <v>1.5407082931143812E-2</v>
      </c>
      <c r="Q343" s="113">
        <f t="shared" si="555"/>
        <v>1.7191968441778522E-2</v>
      </c>
      <c r="R343" s="113">
        <f t="shared" ref="R343" si="556">+R342/R$360</f>
        <v>1.6884738254389152E-2</v>
      </c>
      <c r="S343" s="122"/>
      <c r="T343" s="118"/>
    </row>
    <row r="344" spans="1:20" ht="29" thickBot="1">
      <c r="A344" s="102" t="s">
        <v>12</v>
      </c>
      <c r="B344" s="114"/>
      <c r="C344" s="89">
        <f>+C342/B342-1</f>
        <v>0.13240204429301561</v>
      </c>
      <c r="D344" s="89">
        <f t="shared" ref="D344" si="557">+D342/C342-1</f>
        <v>0</v>
      </c>
      <c r="E344" s="89">
        <f t="shared" ref="E344" si="558">+E342/D342-1</f>
        <v>-0.23552774100373097</v>
      </c>
      <c r="F344" s="89">
        <f t="shared" ref="F344:G344" si="559">+F342/E342-1</f>
        <v>-9.3277707808564259E-2</v>
      </c>
      <c r="G344" s="89">
        <f t="shared" si="559"/>
        <v>0.31782272766733244</v>
      </c>
      <c r="H344" s="114"/>
      <c r="I344" s="105"/>
      <c r="J344" s="2"/>
      <c r="K344" s="102" t="s">
        <v>12</v>
      </c>
      <c r="L344" s="114"/>
      <c r="M344" s="89">
        <f>+M342/L342-1</f>
        <v>2.8802261502755222E-2</v>
      </c>
      <c r="N344" s="89">
        <f t="shared" ref="N344" si="560">+N342/M342-1</f>
        <v>6.6036575912927775E-2</v>
      </c>
      <c r="O344" s="89">
        <f t="shared" ref="O344" si="561">+O342/N342-1</f>
        <v>-0.12394692502106142</v>
      </c>
      <c r="P344" s="89">
        <f t="shared" ref="P344" si="562">+P342/O342-1</f>
        <v>-0.16801469956897286</v>
      </c>
      <c r="Q344" s="115">
        <f t="shared" ref="Q344:R344" si="563">+Q342/P342-1</f>
        <v>0.13815214624312855</v>
      </c>
      <c r="R344" s="115">
        <f t="shared" si="563"/>
        <v>5.1950407128218412E-3</v>
      </c>
      <c r="S344" s="103"/>
      <c r="T344" s="119"/>
    </row>
    <row r="345" spans="1:20" ht="15" thickBo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</row>
    <row r="346" spans="1:20" ht="15" thickBot="1">
      <c r="A346" s="294" t="s">
        <v>80</v>
      </c>
      <c r="B346" s="295"/>
      <c r="C346" s="295"/>
      <c r="D346" s="295"/>
      <c r="E346" s="295"/>
      <c r="F346" s="295"/>
      <c r="G346" s="295"/>
      <c r="H346" s="295"/>
      <c r="I346" s="296"/>
      <c r="J346" s="2"/>
      <c r="K346" s="294" t="s">
        <v>81</v>
      </c>
      <c r="L346" s="295"/>
      <c r="M346" s="295"/>
      <c r="N346" s="295"/>
      <c r="O346" s="295"/>
      <c r="P346" s="295"/>
      <c r="Q346" s="295"/>
      <c r="R346" s="295"/>
      <c r="S346" s="295"/>
      <c r="T346" s="296"/>
    </row>
    <row r="347" spans="1:20" ht="42">
      <c r="A347" s="90"/>
      <c r="B347" s="106">
        <v>2016</v>
      </c>
      <c r="C347" s="86">
        <f>+B347+1</f>
        <v>2017</v>
      </c>
      <c r="D347" s="86">
        <f t="shared" ref="D347:G347" si="564">+C347+1</f>
        <v>2018</v>
      </c>
      <c r="E347" s="86">
        <f t="shared" si="564"/>
        <v>2019</v>
      </c>
      <c r="F347" s="86">
        <f t="shared" si="564"/>
        <v>2020</v>
      </c>
      <c r="G347" s="107">
        <f t="shared" si="564"/>
        <v>2021</v>
      </c>
      <c r="H347" s="106">
        <v>2022</v>
      </c>
      <c r="I347" s="92" t="s">
        <v>16</v>
      </c>
      <c r="J347" s="2"/>
      <c r="K347" s="90"/>
      <c r="L347" s="106">
        <v>2016</v>
      </c>
      <c r="M347" s="86">
        <f>+L347+1</f>
        <v>2017</v>
      </c>
      <c r="N347" s="86">
        <f t="shared" ref="N347:Q347" si="565">+M347+1</f>
        <v>2018</v>
      </c>
      <c r="O347" s="86">
        <f t="shared" si="565"/>
        <v>2019</v>
      </c>
      <c r="P347" s="86">
        <f t="shared" si="565"/>
        <v>2020</v>
      </c>
      <c r="Q347" s="107">
        <f t="shared" si="565"/>
        <v>2021</v>
      </c>
      <c r="R347" s="91">
        <v>2022</v>
      </c>
      <c r="S347" s="120" t="s">
        <v>16</v>
      </c>
      <c r="T347" s="116" t="s">
        <v>21</v>
      </c>
    </row>
    <row r="348" spans="1:20">
      <c r="A348" s="93" t="s">
        <v>10</v>
      </c>
      <c r="B348" s="108">
        <f>+'[1]EXP TOTAL VINO PAIS'!W171/1000</f>
        <v>52.997999999999998</v>
      </c>
      <c r="C348" s="6">
        <f>+'[1]EXP TOTAL VINO PAIS'!W183/1000</f>
        <v>57.27</v>
      </c>
      <c r="D348" s="6">
        <f>+'[1]EXP TOTAL VINO PAIS'!W195/1000</f>
        <v>55.493000000000002</v>
      </c>
      <c r="E348" s="6">
        <f>+'[1]EXP TOTAL VINO PAIS'!W207/1000</f>
        <v>51.261000000000003</v>
      </c>
      <c r="F348" s="6">
        <f>+'[1]EXP TOTAL VINO PAIS'!W219/1000</f>
        <v>52.991</v>
      </c>
      <c r="G348" s="109">
        <f>+'[1]EXP TOTAL VINO PAIS'!W231/1000</f>
        <v>53.783999999999999</v>
      </c>
      <c r="H348" s="108">
        <f>+'[1]EXP TOTAL VINO PAIS'!W243/1000</f>
        <v>38.950000000000003</v>
      </c>
      <c r="I348" s="95">
        <f>+H348/G348-1</f>
        <v>-0.27580693142942136</v>
      </c>
      <c r="J348" s="2"/>
      <c r="K348" s="93" t="s">
        <v>10</v>
      </c>
      <c r="L348" s="108">
        <f>+SUM('[1]6.EXPORTACION VARIETAL'!U306:U317)/1000</f>
        <v>737.80832000000021</v>
      </c>
      <c r="M348" s="6">
        <f>+SUM(C348)+SUM(B349:B359)</f>
        <v>821.09799999999996</v>
      </c>
      <c r="N348" s="6">
        <f t="shared" ref="N348" si="566">+SUM(D348)+SUM(C349:C359)</f>
        <v>804.14900000000011</v>
      </c>
      <c r="O348" s="6">
        <f>+SUM(E348)+SUM(D349:D359)</f>
        <v>820.02800000000002</v>
      </c>
      <c r="P348" s="6">
        <f>+SUM(F348)+SUM(E349:E359)</f>
        <v>797.82400000000007</v>
      </c>
      <c r="Q348" s="109">
        <f>+SUM(G348)+SUM(F349:F359)</f>
        <v>780.97699999999998</v>
      </c>
      <c r="R348" s="109">
        <f>+SUM(H348)+SUM(G349:G359)</f>
        <v>811.57800000000009</v>
      </c>
      <c r="S348" s="121">
        <f t="shared" ref="S348:S352" si="567">+R348/Q348-1</f>
        <v>3.9182972097769886E-2</v>
      </c>
      <c r="T348" s="117">
        <f t="shared" ref="T348:T352" si="568">+POWER(R348/M348,0.2)-1</f>
        <v>-2.3296757473608709E-3</v>
      </c>
    </row>
    <row r="349" spans="1:20">
      <c r="A349" s="93" t="s">
        <v>11</v>
      </c>
      <c r="B349" s="108">
        <f>+'[1]EXP TOTAL VINO PAIS'!W172/1000</f>
        <v>58.539000000000001</v>
      </c>
      <c r="C349" s="6">
        <f>+'[1]EXP TOTAL VINO PAIS'!W184/1000</f>
        <v>54.390999999999998</v>
      </c>
      <c r="D349" s="6">
        <f>+'[1]EXP TOTAL VINO PAIS'!W196/1000</f>
        <v>54.725000000000001</v>
      </c>
      <c r="E349" s="6">
        <f>+'[1]EXP TOTAL VINO PAIS'!W208/1000</f>
        <v>56.786000000000001</v>
      </c>
      <c r="F349" s="6">
        <f>+'[1]EXP TOTAL VINO PAIS'!W220/1000</f>
        <v>61.985999999999997</v>
      </c>
      <c r="G349" s="109">
        <f>+'[1]EXP TOTAL VINO PAIS'!W232/1000</f>
        <v>58.42</v>
      </c>
      <c r="H349" s="108">
        <f>+'[1]EXP TOTAL VINO PAIS'!W244/1000</f>
        <v>68.611000000000004</v>
      </c>
      <c r="I349" s="95">
        <f t="shared" ref="I349:I352" si="569">+H349/G349-1</f>
        <v>0.17444368366997609</v>
      </c>
      <c r="J349" s="2"/>
      <c r="K349" s="93" t="s">
        <v>11</v>
      </c>
      <c r="L349" s="108">
        <f>+SUM('[1]6.EXPORTACION VARIETAL'!U307:U318)/1000</f>
        <v>738.47546000000023</v>
      </c>
      <c r="M349" s="6">
        <f>+SUM(C348:C349)+SUM(B350:B359)</f>
        <v>816.95</v>
      </c>
      <c r="N349" s="6">
        <f t="shared" ref="N349" si="570">+SUM(D348:D349)+SUM(C350:C359)</f>
        <v>804.48299999999995</v>
      </c>
      <c r="O349" s="6">
        <f>+SUM(E348:E349)+SUM(D350:D359)</f>
        <v>822.08899999999994</v>
      </c>
      <c r="P349" s="6">
        <f>+SUM(F348:F349)+SUM(E350:E359)</f>
        <v>803.024</v>
      </c>
      <c r="Q349" s="109">
        <f>+SUM(G348:G349)+SUM(F350:F359)</f>
        <v>777.41100000000006</v>
      </c>
      <c r="R349" s="109">
        <f>+SUM(H348:H349)+SUM(G350:G359)</f>
        <v>821.76900000000012</v>
      </c>
      <c r="S349" s="121">
        <f t="shared" si="567"/>
        <v>5.7058621501367979E-2</v>
      </c>
      <c r="T349" s="117">
        <f t="shared" si="568"/>
        <v>1.1769801356127374E-3</v>
      </c>
    </row>
    <row r="350" spans="1:20">
      <c r="A350" s="93" t="s">
        <v>0</v>
      </c>
      <c r="B350" s="108">
        <f>+'[1]EXP TOTAL VINO PAIS'!W173/1000</f>
        <v>67.673000000000002</v>
      </c>
      <c r="C350" s="6">
        <f>+'[1]EXP TOTAL VINO PAIS'!W185/1000</f>
        <v>62.311</v>
      </c>
      <c r="D350" s="6">
        <f>+'[1]EXP TOTAL VINO PAIS'!W197/1000</f>
        <v>67.674999999999997</v>
      </c>
      <c r="E350" s="6">
        <f>+'[1]EXP TOTAL VINO PAIS'!W209/1000</f>
        <v>67.540000000000006</v>
      </c>
      <c r="F350" s="6">
        <f>+'[1]EXP TOTAL VINO PAIS'!W221/1000</f>
        <v>60.932000000000002</v>
      </c>
      <c r="G350" s="109">
        <f>+'[1]EXP TOTAL VINO PAIS'!W233/1000</f>
        <v>66.197999999999993</v>
      </c>
      <c r="H350" s="108">
        <f>+'[1]EXP TOTAL VINO PAIS'!W245/1000</f>
        <v>64.501999999999995</v>
      </c>
      <c r="I350" s="95">
        <f t="shared" si="569"/>
        <v>-2.5620109368863053E-2</v>
      </c>
      <c r="J350" s="2"/>
      <c r="K350" s="93" t="s">
        <v>0</v>
      </c>
      <c r="L350" s="108">
        <f>+SUM('[1]6.EXPORTACION VARIETAL'!U308:U319)/1000</f>
        <v>734.40905000000021</v>
      </c>
      <c r="M350" s="6">
        <f>+SUM(C348:C350)+SUM(B351:B359)</f>
        <v>811.58799999999997</v>
      </c>
      <c r="N350" s="6">
        <f t="shared" ref="N350" si="571">+SUM(D348:D350)+SUM(C351:C359)</f>
        <v>809.84700000000009</v>
      </c>
      <c r="O350" s="6">
        <f>+SUM(E348:E350)+SUM(D351:D359)</f>
        <v>821.95399999999995</v>
      </c>
      <c r="P350" s="6">
        <f>+SUM(F348:F350)+SUM(E351:E359)</f>
        <v>796.41600000000005</v>
      </c>
      <c r="Q350" s="109">
        <f>+SUM(G348:G350)+SUM(F351:F359)</f>
        <v>782.67700000000013</v>
      </c>
      <c r="R350" s="109">
        <f>+SUM(H348:H350)+SUM(G351:G359)</f>
        <v>820.07299999999998</v>
      </c>
      <c r="S350" s="121">
        <f t="shared" si="567"/>
        <v>4.7779607679796277E-2</v>
      </c>
      <c r="T350" s="117">
        <f t="shared" si="568"/>
        <v>2.0822726153200133E-3</v>
      </c>
    </row>
    <row r="351" spans="1:20">
      <c r="A351" s="93" t="s">
        <v>1</v>
      </c>
      <c r="B351" s="108">
        <f>+'[1]EXP TOTAL VINO PAIS'!W174/1000</f>
        <v>67.56</v>
      </c>
      <c r="C351" s="6">
        <f>+'[1]EXP TOTAL VINO PAIS'!W186/1000</f>
        <v>61.387</v>
      </c>
      <c r="D351" s="6">
        <f>+'[1]EXP TOTAL VINO PAIS'!W198/1000</f>
        <v>65.108999999999995</v>
      </c>
      <c r="E351" s="6">
        <f>+'[1]EXP TOTAL VINO PAIS'!W210/1000</f>
        <v>64.676000000000002</v>
      </c>
      <c r="F351" s="6">
        <f>+'[1]EXP TOTAL VINO PAIS'!W222/1000</f>
        <v>57.2</v>
      </c>
      <c r="G351" s="109">
        <f>+'[1]EXP TOTAL VINO PAIS'!W234/1000</f>
        <v>61.737000000000002</v>
      </c>
      <c r="H351" s="108">
        <f>+'[1]EXP TOTAL VINO PAIS'!W246/1000</f>
        <v>64.441000000000003</v>
      </c>
      <c r="I351" s="95">
        <f t="shared" si="569"/>
        <v>4.3798694461991916E-2</v>
      </c>
      <c r="J351" s="2"/>
      <c r="K351" s="93" t="s">
        <v>1</v>
      </c>
      <c r="L351" s="108">
        <f>+SUM('[1]6.EXPORTACION VARIETAL'!U309:U320)/1000</f>
        <v>732.96396000000004</v>
      </c>
      <c r="M351" s="6">
        <f>+SUM(C348:C351)+SUM(B352:B359)</f>
        <v>805.41500000000008</v>
      </c>
      <c r="N351" s="6">
        <f t="shared" ref="N351" si="572">+SUM(D348:D351)+SUM(C352:C359)</f>
        <v>813.56900000000019</v>
      </c>
      <c r="O351" s="6">
        <f>+SUM(E348:E351)+SUM(D352:D359)</f>
        <v>821.52099999999996</v>
      </c>
      <c r="P351" s="6">
        <f>+SUM(F348:F351)+SUM(E352:E359)</f>
        <v>788.94</v>
      </c>
      <c r="Q351" s="109">
        <f>+SUM(G348:G351)+SUM(F352:F359)</f>
        <v>787.21399999999994</v>
      </c>
      <c r="R351" s="109">
        <f>+SUM(H348:H351)+SUM(G352:G359)</f>
        <v>822.77700000000004</v>
      </c>
      <c r="S351" s="121">
        <f t="shared" si="567"/>
        <v>4.5175771772351769E-2</v>
      </c>
      <c r="T351" s="117">
        <f t="shared" si="568"/>
        <v>4.2746165262534941E-3</v>
      </c>
    </row>
    <row r="352" spans="1:20">
      <c r="A352" s="93" t="s">
        <v>2</v>
      </c>
      <c r="B352" s="108">
        <f>+'[1]EXP TOTAL VINO PAIS'!W175/1000</f>
        <v>74.593999999999994</v>
      </c>
      <c r="C352" s="6">
        <f>+'[1]EXP TOTAL VINO PAIS'!W187/1000</f>
        <v>65.682000000000002</v>
      </c>
      <c r="D352" s="6">
        <f>+'[1]EXP TOTAL VINO PAIS'!W199/1000</f>
        <v>63.377000000000002</v>
      </c>
      <c r="E352" s="6">
        <f>+'[1]EXP TOTAL VINO PAIS'!W211/1000</f>
        <v>71.125</v>
      </c>
      <c r="F352" s="6">
        <f>+'[1]EXP TOTAL VINO PAIS'!W223/1000</f>
        <v>68.563999999999993</v>
      </c>
      <c r="G352" s="109">
        <f>+'[1]EXP TOTAL VINO PAIS'!W235/1000</f>
        <v>78.335999999999999</v>
      </c>
      <c r="H352" s="108">
        <f>+'[1]EXP TOTAL VINO PAIS'!W247/1000</f>
        <v>82.831000000000003</v>
      </c>
      <c r="I352" s="95">
        <f t="shared" si="569"/>
        <v>5.7381025326797452E-2</v>
      </c>
      <c r="J352" s="2"/>
      <c r="K352" s="93" t="s">
        <v>2</v>
      </c>
      <c r="L352" s="108">
        <f>+SUM('[1]6.EXPORTACION VARIETAL'!U310:U321)/1000</f>
        <v>739.08581128770004</v>
      </c>
      <c r="M352" s="6">
        <f>+SUM(C348:C352)+SUM(B353:B359)</f>
        <v>796.50300000000004</v>
      </c>
      <c r="N352" s="6">
        <f t="shared" ref="N352" si="573">+SUM(D348:D352)+SUM(C353:C359)</f>
        <v>811.26400000000001</v>
      </c>
      <c r="O352" s="6">
        <f>+SUM(E348:E352)+SUM(D353:D359)</f>
        <v>829.26900000000001</v>
      </c>
      <c r="P352" s="6">
        <f>+SUM(F348:F352)+SUM(E353:E359)</f>
        <v>786.37900000000002</v>
      </c>
      <c r="Q352" s="109">
        <f>+SUM(G348:G352)+SUM(F353:F359)</f>
        <v>796.98599999999988</v>
      </c>
      <c r="R352" s="109">
        <f>+SUM(H348:H352)+SUM(G353:G359)</f>
        <v>827.27199999999993</v>
      </c>
      <c r="S352" s="121">
        <f t="shared" si="567"/>
        <v>3.8000667514862307E-2</v>
      </c>
      <c r="T352" s="117">
        <f t="shared" si="568"/>
        <v>7.6093339019736028E-3</v>
      </c>
    </row>
    <row r="353" spans="1:20">
      <c r="A353" s="93" t="s">
        <v>3</v>
      </c>
      <c r="B353" s="108">
        <f>+'[1]EXP TOTAL VINO PAIS'!W176/1000</f>
        <v>53.728999999999999</v>
      </c>
      <c r="C353" s="6">
        <f>+'[1]EXP TOTAL VINO PAIS'!W188/1000</f>
        <v>69.183000000000007</v>
      </c>
      <c r="D353" s="6">
        <f>+'[1]EXP TOTAL VINO PAIS'!W200/1000</f>
        <v>60.618000000000002</v>
      </c>
      <c r="E353" s="6">
        <f>+'[1]EXP TOTAL VINO PAIS'!W212/1000</f>
        <v>57.1</v>
      </c>
      <c r="F353" s="6">
        <f>+'[1]EXP TOTAL VINO PAIS'!W224/1000</f>
        <v>44.621000000000002</v>
      </c>
      <c r="G353" s="109">
        <f>+'[1]EXP TOTAL VINO PAIS'!W236/1000</f>
        <v>63.322000000000003</v>
      </c>
      <c r="H353" s="108"/>
      <c r="I353" s="95"/>
      <c r="J353" s="2"/>
      <c r="K353" s="93" t="s">
        <v>3</v>
      </c>
      <c r="L353" s="108">
        <f>+SUM('[1]6.EXPORTACION VARIETAL'!U311:U322)/1000</f>
        <v>723.29126128770019</v>
      </c>
      <c r="M353" s="6">
        <f>+SUM(C348:C353)+SUM(B354:B359)</f>
        <v>811.95699999999999</v>
      </c>
      <c r="N353" s="6">
        <f t="shared" ref="N353" si="574">+SUM(D348:D353)+SUM(C354:C359)</f>
        <v>802.69900000000007</v>
      </c>
      <c r="O353" s="6">
        <f>+SUM(E348:E353)+SUM(D354:D359)</f>
        <v>825.75099999999998</v>
      </c>
      <c r="P353" s="6">
        <f>+SUM(F348:F353)+SUM(E354:E359)</f>
        <v>773.9</v>
      </c>
      <c r="Q353" s="109">
        <f>+SUM(G348:G353)+SUM(F354:F359)</f>
        <v>815.6869999999999</v>
      </c>
      <c r="R353" s="94"/>
      <c r="S353" s="121"/>
      <c r="T353" s="117"/>
    </row>
    <row r="354" spans="1:20">
      <c r="A354" s="93" t="s">
        <v>4</v>
      </c>
      <c r="B354" s="108">
        <f>+'[1]EXP TOTAL VINO PAIS'!W177/1000</f>
        <v>62.908000000000001</v>
      </c>
      <c r="C354" s="6">
        <f>+'[1]EXP TOTAL VINO PAIS'!W189/1000</f>
        <v>72.269000000000005</v>
      </c>
      <c r="D354" s="6">
        <f>+'[1]EXP TOTAL VINO PAIS'!W201/1000</f>
        <v>72.73</v>
      </c>
      <c r="E354" s="6">
        <f>+'[1]EXP TOTAL VINO PAIS'!W213/1000</f>
        <v>73.736000000000004</v>
      </c>
      <c r="F354" s="6">
        <f>+'[1]EXP TOTAL VINO PAIS'!W225/1000</f>
        <v>69.825999999999993</v>
      </c>
      <c r="G354" s="109">
        <f>+'[1]EXP TOTAL VINO PAIS'!W237/1000</f>
        <v>75.700999999999993</v>
      </c>
      <c r="H354" s="108"/>
      <c r="I354" s="95"/>
      <c r="J354" s="2"/>
      <c r="K354" s="93" t="s">
        <v>4</v>
      </c>
      <c r="L354" s="108">
        <f>+SUM('[1]6.EXPORTACION VARIETAL'!U312:U323)/1000</f>
        <v>717.2814812877001</v>
      </c>
      <c r="M354" s="6">
        <f>+SUM(C348:C354)+SUM(B355:B359)</f>
        <v>821.31799999999998</v>
      </c>
      <c r="N354" s="6">
        <f t="shared" ref="N354" si="575">+SUM(D348:D354)+SUM(C355:C359)</f>
        <v>803.16000000000008</v>
      </c>
      <c r="O354" s="6">
        <f>+SUM(E348:E354)+SUM(D355:D359)</f>
        <v>826.75700000000006</v>
      </c>
      <c r="P354" s="6">
        <f>+SUM(F348:F354)+SUM(E355:E359)</f>
        <v>769.99</v>
      </c>
      <c r="Q354" s="109">
        <f>+SUM(G348:G354)+SUM(F355:F359)</f>
        <v>821.5619999999999</v>
      </c>
      <c r="R354" s="94"/>
      <c r="S354" s="121"/>
      <c r="T354" s="117"/>
    </row>
    <row r="355" spans="1:20">
      <c r="A355" s="93" t="s">
        <v>5</v>
      </c>
      <c r="B355" s="108">
        <f>+'[1]EXP TOTAL VINO PAIS'!W178/1000</f>
        <v>83.646000000000001</v>
      </c>
      <c r="C355" s="6">
        <f>+'[1]EXP TOTAL VINO PAIS'!W190/1000</f>
        <v>77.320999999999998</v>
      </c>
      <c r="D355" s="6">
        <f>+'[1]EXP TOTAL VINO PAIS'!W202/1000</f>
        <v>80.930000000000007</v>
      </c>
      <c r="E355" s="6">
        <f>+'[1]EXP TOTAL VINO PAIS'!W214/1000</f>
        <v>75.55</v>
      </c>
      <c r="F355" s="6">
        <f>+'[1]EXP TOTAL VINO PAIS'!W226/1000</f>
        <v>88.938999999999993</v>
      </c>
      <c r="G355" s="109">
        <f>+'[1]EXP TOTAL VINO PAIS'!W238/1000</f>
        <v>59.963999999999999</v>
      </c>
      <c r="H355" s="108"/>
      <c r="I355" s="95"/>
      <c r="J355" s="2"/>
      <c r="K355" s="93" t="s">
        <v>5</v>
      </c>
      <c r="L355" s="108">
        <f>+SUM('[1]6.EXPORTACION VARIETAL'!U313:U324)/1000</f>
        <v>738.5937612877002</v>
      </c>
      <c r="M355" s="6">
        <f>+SUM(C348:C355)+SUM(B356:B359)</f>
        <v>814.99299999999994</v>
      </c>
      <c r="N355" s="6">
        <f t="shared" ref="N355" si="576">+SUM(D348:D355)+SUM(C356:C359)</f>
        <v>806.76900000000001</v>
      </c>
      <c r="O355" s="6">
        <f>+SUM(E348:E355)+SUM(D356:D359)</f>
        <v>821.37699999999995</v>
      </c>
      <c r="P355" s="6">
        <f>+SUM(F348:F355)+SUM(E356:E359)</f>
        <v>783.37899999999991</v>
      </c>
      <c r="Q355" s="109">
        <f>+SUM(G348:G355)+SUM(F356:F359)</f>
        <v>792.58699999999999</v>
      </c>
      <c r="R355" s="94"/>
      <c r="S355" s="121"/>
      <c r="T355" s="117"/>
    </row>
    <row r="356" spans="1:20">
      <c r="A356" s="93" t="s">
        <v>6</v>
      </c>
      <c r="B356" s="108">
        <f>+'[1]EXP TOTAL VINO PAIS'!W179/1000</f>
        <v>82.739000000000004</v>
      </c>
      <c r="C356" s="6">
        <f>+'[1]EXP TOTAL VINO PAIS'!W191/1000</f>
        <v>75.518000000000001</v>
      </c>
      <c r="D356" s="6">
        <f>+'[1]EXP TOTAL VINO PAIS'!W203/1000</f>
        <v>80.703999999999994</v>
      </c>
      <c r="E356" s="6">
        <f>+'[1]EXP TOTAL VINO PAIS'!W215/1000</f>
        <v>74.225999999999999</v>
      </c>
      <c r="F356" s="6">
        <f>+'[1]EXP TOTAL VINO PAIS'!W227/1000</f>
        <v>70.522999999999996</v>
      </c>
      <c r="G356" s="109">
        <f>+'[1]EXP TOTAL VINO PAIS'!W239/1000</f>
        <v>86.938000000000002</v>
      </c>
      <c r="H356" s="108"/>
      <c r="I356" s="95"/>
      <c r="J356" s="2"/>
      <c r="K356" s="93" t="s">
        <v>6</v>
      </c>
      <c r="L356" s="108">
        <f>+SUM('[1]6.EXPORTACION VARIETAL'!U314:U325)/1000</f>
        <v>738.62605128770019</v>
      </c>
      <c r="M356" s="6">
        <f>+SUM(C348:C356)+SUM(B357:B359)</f>
        <v>807.77199999999993</v>
      </c>
      <c r="N356" s="6">
        <f t="shared" ref="N356" si="577">+SUM(D348:D356)+SUM(C357:C359)</f>
        <v>811.95499999999993</v>
      </c>
      <c r="O356" s="6">
        <f>+SUM(E348:E356)+SUM(D357:D359)</f>
        <v>814.899</v>
      </c>
      <c r="P356" s="6">
        <f>+SUM(F348:F356)+SUM(E357:E359)</f>
        <v>779.67599999999993</v>
      </c>
      <c r="Q356" s="109">
        <f>+SUM(G348:G356)+SUM(F357:F359)</f>
        <v>809.00199999999995</v>
      </c>
      <c r="R356" s="94"/>
      <c r="S356" s="121"/>
      <c r="T356" s="117"/>
    </row>
    <row r="357" spans="1:20">
      <c r="A357" s="93" t="s">
        <v>7</v>
      </c>
      <c r="B357" s="108">
        <f>+'[1]EXP TOTAL VINO PAIS'!W180/1000</f>
        <v>77.885000000000005</v>
      </c>
      <c r="C357" s="6">
        <f>+'[1]EXP TOTAL VINO PAIS'!W192/1000</f>
        <v>78.335999999999999</v>
      </c>
      <c r="D357" s="6">
        <f>+'[1]EXP TOTAL VINO PAIS'!W204/1000</f>
        <v>76.790999999999997</v>
      </c>
      <c r="E357" s="6">
        <f>+'[1]EXP TOTAL VINO PAIS'!W216/1000</f>
        <v>68.269000000000005</v>
      </c>
      <c r="F357" s="6">
        <f>+'[1]EXP TOTAL VINO PAIS'!W228/1000</f>
        <v>69.918000000000006</v>
      </c>
      <c r="G357" s="109">
        <f>+'[1]EXP TOTAL VINO PAIS'!W240/1000</f>
        <v>77.475999999999999</v>
      </c>
      <c r="H357" s="108"/>
      <c r="I357" s="95"/>
      <c r="J357" s="2"/>
      <c r="K357" s="93" t="s">
        <v>7</v>
      </c>
      <c r="L357" s="108">
        <f>+SUM('[1]6.EXPORTACION VARIETAL'!U315:U326)/1000</f>
        <v>739.7296112877001</v>
      </c>
      <c r="M357" s="6">
        <f>+SUM(C348:C357)+SUM(B358:B359)</f>
        <v>808.22299999999996</v>
      </c>
      <c r="N357" s="6">
        <f t="shared" ref="N357" si="578">+SUM(D348:D357)+SUM(C358:C359)</f>
        <v>810.41000000000008</v>
      </c>
      <c r="O357" s="6">
        <f>+SUM(E348:E357)+SUM(D358:D359)</f>
        <v>806.37699999999995</v>
      </c>
      <c r="P357" s="6">
        <f>+SUM(F348:F357)+SUM(E358:E359)</f>
        <v>781.32500000000005</v>
      </c>
      <c r="Q357" s="109">
        <f>+SUM(G348:G357)+SUM(F358:F359)</f>
        <v>816.56</v>
      </c>
      <c r="R357" s="94"/>
      <c r="S357" s="121"/>
      <c r="T357" s="117"/>
    </row>
    <row r="358" spans="1:20">
      <c r="A358" s="93" t="s">
        <v>8</v>
      </c>
      <c r="B358" s="108">
        <f>+'[1]EXP TOTAL VINO PAIS'!W181/1000</f>
        <v>67.423000000000002</v>
      </c>
      <c r="C358" s="6">
        <f>+'[1]EXP TOTAL VINO PAIS'!W193/1000</f>
        <v>64.165999999999997</v>
      </c>
      <c r="D358" s="6">
        <f>+'[1]EXP TOTAL VINO PAIS'!W205/1000</f>
        <v>72.274000000000001</v>
      </c>
      <c r="E358" s="6">
        <f>+'[1]EXP TOTAL VINO PAIS'!W217/1000</f>
        <v>63.923000000000002</v>
      </c>
      <c r="F358" s="6">
        <f>+'[1]EXP TOTAL VINO PAIS'!W229/1000</f>
        <v>75.338999999999999</v>
      </c>
      <c r="G358" s="109">
        <f>+'[1]EXP TOTAL VINO PAIS'!W241/1000</f>
        <v>74.046000000000006</v>
      </c>
      <c r="H358" s="108"/>
      <c r="I358" s="95"/>
      <c r="J358" s="2"/>
      <c r="K358" s="93" t="s">
        <v>8</v>
      </c>
      <c r="L358" s="108">
        <f>+SUM('[1]6.EXPORTACION VARIETAL'!U316:U327)/1000</f>
        <v>745.51176128769998</v>
      </c>
      <c r="M358" s="6">
        <f>+SUM(C348:C358)+SUM(B359)</f>
        <v>804.96600000000012</v>
      </c>
      <c r="N358" s="6">
        <f t="shared" ref="N358" si="579">+SUM(D348:D358)+SUM(C359)</f>
        <v>818.51800000000003</v>
      </c>
      <c r="O358" s="6">
        <f>+SUM(E348:E358)+SUM(D359)</f>
        <v>798.02600000000007</v>
      </c>
      <c r="P358" s="6">
        <f>+SUM(F348:F358)+SUM(E359)</f>
        <v>792.74099999999999</v>
      </c>
      <c r="Q358" s="109">
        <f>+SUM(G348:G358)+SUM(F359)</f>
        <v>815.26700000000005</v>
      </c>
      <c r="R358" s="94"/>
      <c r="S358" s="121"/>
      <c r="T358" s="117"/>
    </row>
    <row r="359" spans="1:20">
      <c r="A359" s="93" t="s">
        <v>9</v>
      </c>
      <c r="B359" s="108">
        <f>+'[1]EXP TOTAL VINO PAIS'!W182/1000</f>
        <v>67.132000000000005</v>
      </c>
      <c r="C359" s="6">
        <f>+'[1]EXP TOTAL VINO PAIS'!W194/1000</f>
        <v>68.091999999999999</v>
      </c>
      <c r="D359" s="6">
        <f>+'[1]EXP TOTAL VINO PAIS'!W206/1000</f>
        <v>73.834000000000003</v>
      </c>
      <c r="E359" s="6">
        <f>+'[1]EXP TOTAL VINO PAIS'!W218/1000</f>
        <v>71.902000000000001</v>
      </c>
      <c r="F359" s="6">
        <f>+'[1]EXP TOTAL VINO PAIS'!W230/1000</f>
        <v>59.344999999999999</v>
      </c>
      <c r="G359" s="109">
        <f>+'[1]EXP TOTAL VINO PAIS'!W242/1000</f>
        <v>70.489999999999995</v>
      </c>
      <c r="H359" s="108"/>
      <c r="I359" s="95"/>
      <c r="J359" s="2"/>
      <c r="K359" s="93" t="s">
        <v>9</v>
      </c>
      <c r="L359" s="108">
        <f>+SUM('[1]6.EXPORTACION VARIETAL'!U317:U328)/1000</f>
        <v>754.51245000000006</v>
      </c>
      <c r="M359" s="6">
        <f>+SUM(C348:C359)</f>
        <v>805.92600000000004</v>
      </c>
      <c r="N359" s="6">
        <f t="shared" ref="N359" si="580">+SUM(D348:D359)</f>
        <v>824.26</v>
      </c>
      <c r="O359" s="6">
        <f>+SUM(E348:E359)</f>
        <v>796.09400000000005</v>
      </c>
      <c r="P359" s="6">
        <f>+SUM(F348:F359)</f>
        <v>780.18399999999997</v>
      </c>
      <c r="Q359" s="109">
        <f>+SUM(G348:G359)</f>
        <v>826.41200000000003</v>
      </c>
      <c r="R359" s="94"/>
      <c r="S359" s="121"/>
      <c r="T359" s="117"/>
    </row>
    <row r="360" spans="1:20" ht="28">
      <c r="A360" s="96" t="s">
        <v>13</v>
      </c>
      <c r="B360" s="110">
        <f>SUM(B348:B359)</f>
        <v>816.82600000000002</v>
      </c>
      <c r="C360" s="87">
        <f t="shared" ref="C360:F360" si="581">SUM(C348:C359)</f>
        <v>805.92600000000004</v>
      </c>
      <c r="D360" s="87">
        <f t="shared" si="581"/>
        <v>824.26</v>
      </c>
      <c r="E360" s="87">
        <f t="shared" si="581"/>
        <v>796.09400000000005</v>
      </c>
      <c r="F360" s="87">
        <f t="shared" si="581"/>
        <v>780.18399999999997</v>
      </c>
      <c r="G360" s="87">
        <f t="shared" ref="G360" si="582">SUM(G348:G359)</f>
        <v>826.41200000000003</v>
      </c>
      <c r="H360" s="110"/>
      <c r="I360" s="98"/>
      <c r="J360" s="3"/>
      <c r="K360" s="96" t="s">
        <v>14</v>
      </c>
      <c r="L360" s="110">
        <f t="shared" ref="L360" si="583">+AVERAGE(L348:L359)</f>
        <v>736.69074825115842</v>
      </c>
      <c r="M360" s="87">
        <f>+AVERAGE(M348:M359)</f>
        <v>810.55908333333321</v>
      </c>
      <c r="N360" s="87">
        <f t="shared" ref="N360:Q360" si="584">+AVERAGE(N348:N359)</f>
        <v>810.09025000000008</v>
      </c>
      <c r="O360" s="87">
        <f t="shared" si="584"/>
        <v>817.01183333333336</v>
      </c>
      <c r="P360" s="87">
        <f t="shared" si="584"/>
        <v>786.14816666666673</v>
      </c>
      <c r="Q360" s="111">
        <f t="shared" si="584"/>
        <v>801.86183333333327</v>
      </c>
      <c r="R360" s="111">
        <f t="shared" ref="R360" si="585">+AVERAGE(R348:R359)</f>
        <v>820.69380000000001</v>
      </c>
      <c r="S360" s="123">
        <f t="shared" ref="S360" si="586">+R360/Q360-1</f>
        <v>2.3485301187590402E-2</v>
      </c>
      <c r="T360" s="188">
        <f t="shared" ref="T360" si="587">+POWER(R360/M360,0.2)-1</f>
        <v>2.4882594263957447E-3</v>
      </c>
    </row>
    <row r="361" spans="1:20" ht="29" thickBot="1">
      <c r="A361" s="102" t="s">
        <v>12</v>
      </c>
      <c r="B361" s="114"/>
      <c r="C361" s="89">
        <f>+C360/B360-1</f>
        <v>-1.3344335268466012E-2</v>
      </c>
      <c r="D361" s="89">
        <f t="shared" ref="D361:G361" si="588">+D360/C360-1</f>
        <v>2.2748986879688626E-2</v>
      </c>
      <c r="E361" s="89">
        <f t="shared" si="588"/>
        <v>-3.4171256642321568E-2</v>
      </c>
      <c r="F361" s="89">
        <f t="shared" si="588"/>
        <v>-1.998507713913189E-2</v>
      </c>
      <c r="G361" s="89">
        <f t="shared" si="588"/>
        <v>5.9252689109235757E-2</v>
      </c>
      <c r="H361" s="114"/>
      <c r="I361" s="105"/>
      <c r="J361" s="2"/>
      <c r="K361" s="102" t="s">
        <v>12</v>
      </c>
      <c r="L361" s="114"/>
      <c r="M361" s="89">
        <f>+M360/L360-1</f>
        <v>0.10027048019475204</v>
      </c>
      <c r="N361" s="89">
        <f t="shared" ref="N361:R361" si="589">+N360/M360-1</f>
        <v>-5.7840735237346674E-4</v>
      </c>
      <c r="O361" s="89">
        <f t="shared" si="589"/>
        <v>8.544212614993496E-3</v>
      </c>
      <c r="P361" s="89">
        <f t="shared" si="589"/>
        <v>-3.7776278638151028E-2</v>
      </c>
      <c r="Q361" s="115">
        <f t="shared" si="589"/>
        <v>1.9988174409022452E-2</v>
      </c>
      <c r="R361" s="115">
        <f t="shared" si="589"/>
        <v>2.3485301187590402E-2</v>
      </c>
      <c r="S361" s="103"/>
      <c r="T361" s="119"/>
    </row>
    <row r="362" spans="1:20" ht="15" thickBot="1"/>
    <row r="363" spans="1:20" ht="15" thickBot="1">
      <c r="A363" s="288" t="s">
        <v>137</v>
      </c>
      <c r="B363" s="289"/>
      <c r="C363" s="289"/>
      <c r="D363" s="289"/>
      <c r="E363" s="289"/>
      <c r="F363" s="289"/>
      <c r="G363" s="289"/>
      <c r="H363" s="289"/>
      <c r="I363" s="290"/>
      <c r="J363" s="2"/>
      <c r="K363" s="288" t="s">
        <v>138</v>
      </c>
      <c r="L363" s="289"/>
      <c r="M363" s="289"/>
      <c r="N363" s="289"/>
      <c r="O363" s="289"/>
      <c r="P363" s="289"/>
      <c r="Q363" s="289"/>
      <c r="R363" s="289"/>
      <c r="S363" s="289"/>
      <c r="T363" s="290"/>
    </row>
    <row r="364" spans="1:20" ht="42">
      <c r="A364" s="136"/>
      <c r="B364" s="137">
        <v>2016</v>
      </c>
      <c r="C364" s="137">
        <f>+B364+1</f>
        <v>2017</v>
      </c>
      <c r="D364" s="137">
        <f t="shared" ref="D364:H364" si="590">+C364+1</f>
        <v>2018</v>
      </c>
      <c r="E364" s="137">
        <f t="shared" si="590"/>
        <v>2019</v>
      </c>
      <c r="F364" s="137">
        <f t="shared" si="590"/>
        <v>2020</v>
      </c>
      <c r="G364" s="138">
        <f t="shared" si="590"/>
        <v>2021</v>
      </c>
      <c r="H364" s="139">
        <f t="shared" si="590"/>
        <v>2022</v>
      </c>
      <c r="I364" s="140" t="s">
        <v>16</v>
      </c>
      <c r="J364" s="2"/>
      <c r="K364" s="136"/>
      <c r="L364" s="137">
        <v>2016</v>
      </c>
      <c r="M364" s="137">
        <f>+L364+1</f>
        <v>2017</v>
      </c>
      <c r="N364" s="137">
        <f t="shared" ref="N364:Q364" si="591">+M364+1</f>
        <v>2018</v>
      </c>
      <c r="O364" s="137">
        <f t="shared" si="591"/>
        <v>2019</v>
      </c>
      <c r="P364" s="137">
        <f t="shared" si="591"/>
        <v>2020</v>
      </c>
      <c r="Q364" s="138">
        <f t="shared" si="591"/>
        <v>2021</v>
      </c>
      <c r="R364" s="139">
        <v>2022</v>
      </c>
      <c r="S364" s="158" t="s">
        <v>16</v>
      </c>
      <c r="T364" s="140" t="s">
        <v>21</v>
      </c>
    </row>
    <row r="365" spans="1:20">
      <c r="A365" s="141" t="s">
        <v>10</v>
      </c>
      <c r="B365" s="6">
        <f t="shared" ref="B365:G374" si="592">+B186/B7</f>
        <v>3.022914304011866</v>
      </c>
      <c r="C365" s="6">
        <f t="shared" si="592"/>
        <v>3.4315154149968747</v>
      </c>
      <c r="D365" s="6">
        <f t="shared" si="592"/>
        <v>4.6406014070739472</v>
      </c>
      <c r="E365" s="6">
        <f t="shared" si="592"/>
        <v>2.3100996759205237</v>
      </c>
      <c r="F365" s="6">
        <f t="shared" si="592"/>
        <v>4.126903072844061</v>
      </c>
      <c r="G365" s="133">
        <f t="shared" si="592"/>
        <v>3.6709237135925257</v>
      </c>
      <c r="H365" s="135">
        <f t="shared" ref="H365" si="593">+H186/H7</f>
        <v>2.7790540415559044</v>
      </c>
      <c r="I365" s="134">
        <f>+H365/G365-1</f>
        <v>-0.24295510929149733</v>
      </c>
      <c r="J365" s="2"/>
      <c r="K365" s="141" t="s">
        <v>10</v>
      </c>
      <c r="L365" s="6">
        <f t="shared" ref="L365:Q370" si="594">+L186/L7</f>
        <v>3.1379365500967795</v>
      </c>
      <c r="M365" s="6">
        <f t="shared" si="594"/>
        <v>3.8971957498520293</v>
      </c>
      <c r="N365" s="6">
        <f t="shared" si="594"/>
        <v>4.4444241672988403</v>
      </c>
      <c r="O365" s="6">
        <f t="shared" si="594"/>
        <v>4.0206382290467184</v>
      </c>
      <c r="P365" s="6">
        <f t="shared" si="594"/>
        <v>3.8515049853193828</v>
      </c>
      <c r="Q365" s="133">
        <f t="shared" si="594"/>
        <v>3.6701086884924519</v>
      </c>
      <c r="R365" s="133">
        <f t="shared" ref="R365" si="595">+R186/R7</f>
        <v>3.5046432187123218</v>
      </c>
      <c r="S365" s="159">
        <f t="shared" ref="S365:S369" si="596">+R365/Q365-1</f>
        <v>-4.5084623869299456E-2</v>
      </c>
      <c r="T365" s="134">
        <f t="shared" ref="T365:T369" si="597">+POWER(R365/M365,0.2)-1</f>
        <v>-2.1009858584903562E-2</v>
      </c>
    </row>
    <row r="366" spans="1:20">
      <c r="A366" s="141" t="s">
        <v>11</v>
      </c>
      <c r="B366" s="6">
        <f t="shared" si="592"/>
        <v>3.2948149044772665</v>
      </c>
      <c r="C366" s="6">
        <f t="shared" si="592"/>
        <v>4.0283004628907699</v>
      </c>
      <c r="D366" s="6">
        <f t="shared" si="592"/>
        <v>4.1005771919638088</v>
      </c>
      <c r="E366" s="6">
        <f t="shared" si="592"/>
        <v>2.7774237056400706</v>
      </c>
      <c r="F366" s="6">
        <f t="shared" si="592"/>
        <v>4.187302512157407</v>
      </c>
      <c r="G366" s="133">
        <f t="shared" si="592"/>
        <v>3.8467220111738216</v>
      </c>
      <c r="H366" s="135">
        <f t="shared" ref="H366" si="598">+H187/H8</f>
        <v>3.4328980345950502</v>
      </c>
      <c r="I366" s="134">
        <f t="shared" ref="I366:I369" si="599">+H366/G366-1</f>
        <v>-0.10757834212524597</v>
      </c>
      <c r="J366" s="2"/>
      <c r="K366" s="141" t="s">
        <v>11</v>
      </c>
      <c r="L366" s="6">
        <f t="shared" si="594"/>
        <v>3.2051702717457951</v>
      </c>
      <c r="M366" s="6">
        <f t="shared" si="594"/>
        <v>3.9648822050778958</v>
      </c>
      <c r="N366" s="6">
        <f t="shared" si="594"/>
        <v>4.4491937622553968</v>
      </c>
      <c r="O366" s="6">
        <f t="shared" si="594"/>
        <v>3.8796606170757499</v>
      </c>
      <c r="P366" s="6">
        <f t="shared" si="594"/>
        <v>4.0044535781358936</v>
      </c>
      <c r="Q366" s="133">
        <f t="shared" si="594"/>
        <v>3.6456666744711792</v>
      </c>
      <c r="R366" s="133">
        <f t="shared" ref="R366" si="600">+R187/R8</f>
        <v>3.4760689055006622</v>
      </c>
      <c r="S366" s="159">
        <f t="shared" si="596"/>
        <v>-4.6520371749322886E-2</v>
      </c>
      <c r="T366" s="134">
        <f t="shared" si="597"/>
        <v>-2.5971605312695489E-2</v>
      </c>
    </row>
    <row r="367" spans="1:20">
      <c r="A367" s="141" t="s">
        <v>0</v>
      </c>
      <c r="B367" s="6">
        <f t="shared" si="592"/>
        <v>3.8292232836325923</v>
      </c>
      <c r="C367" s="6">
        <f t="shared" si="592"/>
        <v>4.2178451484070081</v>
      </c>
      <c r="D367" s="6">
        <f t="shared" si="592"/>
        <v>4.6740893609472893</v>
      </c>
      <c r="E367" s="6">
        <f t="shared" si="592"/>
        <v>4.1855987760080389</v>
      </c>
      <c r="F367" s="6">
        <f t="shared" si="592"/>
        <v>4.4005550775792424</v>
      </c>
      <c r="G367" s="133">
        <f t="shared" si="592"/>
        <v>3.46752734565188</v>
      </c>
      <c r="H367" s="135">
        <f t="shared" ref="H367" si="601">+H188/H9</f>
        <v>3.2889724332156947</v>
      </c>
      <c r="I367" s="134">
        <f t="shared" si="599"/>
        <v>-5.1493440321410899E-2</v>
      </c>
      <c r="J367" s="2"/>
      <c r="K367" s="141" t="s">
        <v>0</v>
      </c>
      <c r="L367" s="6">
        <f t="shared" si="594"/>
        <v>3.4153817225140508</v>
      </c>
      <c r="M367" s="6">
        <f t="shared" si="594"/>
        <v>3.9962892533105054</v>
      </c>
      <c r="N367" s="6">
        <f t="shared" si="594"/>
        <v>4.4891456654644326</v>
      </c>
      <c r="O367" s="6">
        <f t="shared" si="594"/>
        <v>3.8456914413284089</v>
      </c>
      <c r="P367" s="6">
        <f t="shared" si="594"/>
        <v>4.0196518019471528</v>
      </c>
      <c r="Q367" s="133">
        <f t="shared" si="594"/>
        <v>3.5735729429862166</v>
      </c>
      <c r="R367" s="133">
        <f t="shared" ref="R367" si="602">+R188/R9</f>
        <v>3.4607994987436177</v>
      </c>
      <c r="S367" s="159">
        <f t="shared" si="596"/>
        <v>-3.1557616436495906E-2</v>
      </c>
      <c r="T367" s="134">
        <f t="shared" si="597"/>
        <v>-2.8363312319196976E-2</v>
      </c>
    </row>
    <row r="368" spans="1:20">
      <c r="A368" s="141" t="s">
        <v>1</v>
      </c>
      <c r="B368" s="6">
        <f t="shared" si="592"/>
        <v>3.9287541308874161</v>
      </c>
      <c r="C368" s="6">
        <f t="shared" si="592"/>
        <v>4.599217044322562</v>
      </c>
      <c r="D368" s="6">
        <f t="shared" si="592"/>
        <v>4.523450135516728</v>
      </c>
      <c r="E368" s="6">
        <f t="shared" si="592"/>
        <v>4.438430859824356</v>
      </c>
      <c r="F368" s="6">
        <f t="shared" si="592"/>
        <v>4.1146523994642807</v>
      </c>
      <c r="G368" s="133">
        <f t="shared" si="592"/>
        <v>3.7411768357416593</v>
      </c>
      <c r="H368" s="135">
        <f t="shared" ref="H368" si="603">+H189/H10</f>
        <v>2.6744685618023167</v>
      </c>
      <c r="I368" s="134">
        <f t="shared" si="599"/>
        <v>-0.28512639759458891</v>
      </c>
      <c r="J368" s="2"/>
      <c r="K368" s="141" t="s">
        <v>1</v>
      </c>
      <c r="L368" s="6">
        <f t="shared" si="594"/>
        <v>3.5704770306291804</v>
      </c>
      <c r="M368" s="6">
        <f t="shared" si="594"/>
        <v>4.0414419476826193</v>
      </c>
      <c r="N368" s="6">
        <f t="shared" si="594"/>
        <v>4.483158786066368</v>
      </c>
      <c r="O368" s="6">
        <f t="shared" si="594"/>
        <v>3.8454665117049482</v>
      </c>
      <c r="P368" s="6">
        <f t="shared" si="594"/>
        <v>3.9936699482847433</v>
      </c>
      <c r="Q368" s="133">
        <f t="shared" si="594"/>
        <v>3.5395525864410167</v>
      </c>
      <c r="R368" s="133">
        <f t="shared" ref="R368" si="604">+R189/R10</f>
        <v>3.3577599666626785</v>
      </c>
      <c r="S368" s="159">
        <f t="shared" si="596"/>
        <v>-5.1360338726067267E-2</v>
      </c>
      <c r="T368" s="134">
        <f t="shared" si="597"/>
        <v>-3.6386977777326246E-2</v>
      </c>
    </row>
    <row r="369" spans="1:20">
      <c r="A369" s="141" t="s">
        <v>2</v>
      </c>
      <c r="B369" s="6">
        <f t="shared" si="592"/>
        <v>4.1986426707609859</v>
      </c>
      <c r="C369" s="6">
        <f t="shared" si="592"/>
        <v>4.6748260540063402</v>
      </c>
      <c r="D369" s="6">
        <f t="shared" si="592"/>
        <v>4.5983425798367161</v>
      </c>
      <c r="E369" s="6">
        <f t="shared" si="592"/>
        <v>4.73121706440529</v>
      </c>
      <c r="F369" s="6">
        <f t="shared" si="592"/>
        <v>3.6223107217350923</v>
      </c>
      <c r="G369" s="133">
        <f t="shared" si="592"/>
        <v>3.5179684955969628</v>
      </c>
      <c r="H369" s="135">
        <f t="shared" ref="H369" si="605">+H190/H11</f>
        <v>3.5913216494444948</v>
      </c>
      <c r="I369" s="134">
        <f t="shared" si="599"/>
        <v>2.0850997937968963E-2</v>
      </c>
      <c r="J369" s="2"/>
      <c r="K369" s="141" t="s">
        <v>2</v>
      </c>
      <c r="L369" s="6">
        <f t="shared" si="594"/>
        <v>3.6281050494022908</v>
      </c>
      <c r="M369" s="6">
        <f t="shared" si="594"/>
        <v>4.0693712959478265</v>
      </c>
      <c r="N369" s="6">
        <f t="shared" si="594"/>
        <v>4.4781258442516902</v>
      </c>
      <c r="O369" s="6">
        <f t="shared" si="594"/>
        <v>3.8581445766849316</v>
      </c>
      <c r="P369" s="6">
        <f t="shared" si="594"/>
        <v>3.8937995197943605</v>
      </c>
      <c r="Q369" s="133">
        <f t="shared" si="594"/>
        <v>3.5290704658355065</v>
      </c>
      <c r="R369" s="133">
        <f t="shared" ref="R369" si="606">+R190/R11</f>
        <v>3.3694386848537157</v>
      </c>
      <c r="S369" s="159">
        <f t="shared" si="596"/>
        <v>-4.5233378740143104E-2</v>
      </c>
      <c r="T369" s="134">
        <f t="shared" si="597"/>
        <v>-3.7044876820707562E-2</v>
      </c>
    </row>
    <row r="370" spans="1:20">
      <c r="A370" s="141" t="s">
        <v>3</v>
      </c>
      <c r="B370" s="6">
        <f t="shared" si="592"/>
        <v>4.280731310624371</v>
      </c>
      <c r="C370" s="6">
        <f t="shared" si="592"/>
        <v>4.4608401527219241</v>
      </c>
      <c r="D370" s="6">
        <f t="shared" si="592"/>
        <v>4.8881120302432883</v>
      </c>
      <c r="E370" s="6">
        <f t="shared" si="592"/>
        <v>4.3921920761259114</v>
      </c>
      <c r="F370" s="6">
        <f t="shared" si="592"/>
        <v>3.5751393909238582</v>
      </c>
      <c r="G370" s="133">
        <f t="shared" si="592"/>
        <v>3.1293505696688109</v>
      </c>
      <c r="H370" s="135"/>
      <c r="I370" s="134"/>
      <c r="J370" s="2"/>
      <c r="K370" s="141" t="s">
        <v>3</v>
      </c>
      <c r="L370" s="6">
        <f t="shared" si="594"/>
        <v>3.6618049486786743</v>
      </c>
      <c r="M370" s="6">
        <f t="shared" si="594"/>
        <v>4.0862242149604509</v>
      </c>
      <c r="N370" s="6">
        <f t="shared" si="594"/>
        <v>4.5088065893459026</v>
      </c>
      <c r="O370" s="6">
        <f t="shared" si="594"/>
        <v>3.8261006550570227</v>
      </c>
      <c r="P370" s="6">
        <f t="shared" si="594"/>
        <v>3.8464713838279376</v>
      </c>
      <c r="Q370" s="133">
        <f t="shared" si="594"/>
        <v>3.4833447962120534</v>
      </c>
      <c r="R370" s="135"/>
      <c r="S370" s="159"/>
      <c r="T370" s="134"/>
    </row>
    <row r="371" spans="1:20">
      <c r="A371" s="141" t="s">
        <v>4</v>
      </c>
      <c r="B371" s="6">
        <f t="shared" si="592"/>
        <v>4.4180786266950127</v>
      </c>
      <c r="C371" s="6">
        <f t="shared" si="592"/>
        <v>4.6782894857136661</v>
      </c>
      <c r="D371" s="6">
        <f t="shared" si="592"/>
        <v>4.7463334609175414</v>
      </c>
      <c r="E371" s="6">
        <f t="shared" si="592"/>
        <v>4.4792718295078489</v>
      </c>
      <c r="F371" s="6">
        <f t="shared" si="592"/>
        <v>3.099875387502542</v>
      </c>
      <c r="G371" s="133">
        <f t="shared" si="592"/>
        <v>3.874824429160499</v>
      </c>
      <c r="H371" s="135"/>
      <c r="I371" s="134"/>
      <c r="J371" s="2"/>
      <c r="K371" s="141" t="s">
        <v>4</v>
      </c>
      <c r="L371" s="6">
        <f t="shared" ref="L371:P377" si="607">+L192/L13</f>
        <v>3.6835650230357766</v>
      </c>
      <c r="M371" s="6">
        <f t="shared" si="607"/>
        <v>4.1069250386887948</v>
      </c>
      <c r="N371" s="6">
        <f t="shared" si="607"/>
        <v>4.5146266066668428</v>
      </c>
      <c r="O371" s="6">
        <f t="shared" si="607"/>
        <v>3.8082260329127484</v>
      </c>
      <c r="P371" s="6">
        <f t="shared" si="607"/>
        <v>3.709777045052054</v>
      </c>
      <c r="Q371" s="133">
        <v>3.709777045052054</v>
      </c>
      <c r="R371" s="135"/>
      <c r="S371" s="159"/>
      <c r="T371" s="134"/>
    </row>
    <row r="372" spans="1:20">
      <c r="A372" s="141" t="s">
        <v>5</v>
      </c>
      <c r="B372" s="6">
        <f t="shared" si="592"/>
        <v>4.3565893977799304</v>
      </c>
      <c r="C372" s="6">
        <f t="shared" si="592"/>
        <v>4.2644165244047088</v>
      </c>
      <c r="D372" s="6">
        <f t="shared" si="592"/>
        <v>4.7253807444345997</v>
      </c>
      <c r="E372" s="6">
        <f t="shared" si="592"/>
        <v>4.653934211113083</v>
      </c>
      <c r="F372" s="6">
        <f t="shared" si="592"/>
        <v>3.9760570075801152</v>
      </c>
      <c r="G372" s="133">
        <f t="shared" si="592"/>
        <v>4.0290585043500258</v>
      </c>
      <c r="H372" s="135"/>
      <c r="I372" s="134"/>
      <c r="J372" s="2"/>
      <c r="K372" s="141" t="s">
        <v>5</v>
      </c>
      <c r="L372" s="6">
        <f t="shared" si="607"/>
        <v>3.7145848542344337</v>
      </c>
      <c r="M372" s="6">
        <f t="shared" si="607"/>
        <v>4.0959187435935478</v>
      </c>
      <c r="N372" s="6">
        <f t="shared" si="607"/>
        <v>4.554835569078624</v>
      </c>
      <c r="O372" s="6">
        <f t="shared" si="607"/>
        <v>3.7989029087094006</v>
      </c>
      <c r="P372" s="6">
        <f t="shared" si="607"/>
        <v>3.6754766132413699</v>
      </c>
      <c r="Q372" s="133">
        <v>3.6754766132413699</v>
      </c>
      <c r="R372" s="135"/>
      <c r="S372" s="159"/>
      <c r="T372" s="134"/>
    </row>
    <row r="373" spans="1:20">
      <c r="A373" s="141" t="s">
        <v>6</v>
      </c>
      <c r="B373" s="6">
        <f t="shared" si="592"/>
        <v>4.0586232747689674</v>
      </c>
      <c r="C373" s="6">
        <f t="shared" si="592"/>
        <v>4.3188904861996651</v>
      </c>
      <c r="D373" s="6">
        <f t="shared" si="592"/>
        <v>4.4922079804196393</v>
      </c>
      <c r="E373" s="6">
        <f t="shared" si="592"/>
        <v>4.2177652787904272</v>
      </c>
      <c r="F373" s="6">
        <f t="shared" si="592"/>
        <v>4.093466097106071</v>
      </c>
      <c r="G373" s="133">
        <f t="shared" si="592"/>
        <v>3.9243272147878745</v>
      </c>
      <c r="H373" s="135"/>
      <c r="I373" s="134"/>
      <c r="J373" s="2"/>
      <c r="K373" s="141" t="s">
        <v>6</v>
      </c>
      <c r="L373" s="6">
        <f t="shared" si="607"/>
        <v>3.7236857912142427</v>
      </c>
      <c r="M373" s="6">
        <f t="shared" si="607"/>
        <v>4.1155443846985102</v>
      </c>
      <c r="N373" s="6">
        <f t="shared" si="607"/>
        <v>4.5695427974938712</v>
      </c>
      <c r="O373" s="6">
        <f t="shared" si="607"/>
        <v>3.7773918487118161</v>
      </c>
      <c r="P373" s="6">
        <f t="shared" si="607"/>
        <v>3.6618665859314912</v>
      </c>
      <c r="Q373" s="133">
        <v>3.6618665859314912</v>
      </c>
      <c r="R373" s="135"/>
      <c r="S373" s="159"/>
      <c r="T373" s="134"/>
    </row>
    <row r="374" spans="1:20">
      <c r="A374" s="141" t="s">
        <v>7</v>
      </c>
      <c r="B374" s="6">
        <f t="shared" si="592"/>
        <v>3.7236982464104398</v>
      </c>
      <c r="C374" s="6">
        <f t="shared" si="592"/>
        <v>4.2720742104004623</v>
      </c>
      <c r="D374" s="6">
        <f t="shared" si="592"/>
        <v>3.924154839525853</v>
      </c>
      <c r="E374" s="6">
        <f t="shared" si="592"/>
        <v>3.9284288836174954</v>
      </c>
      <c r="F374" s="6">
        <f t="shared" si="592"/>
        <v>2.7313110052477509</v>
      </c>
      <c r="G374" s="133">
        <f t="shared" si="592"/>
        <v>3.6197299638220555</v>
      </c>
      <c r="H374" s="135"/>
      <c r="I374" s="134"/>
      <c r="J374" s="2"/>
      <c r="K374" s="141" t="s">
        <v>7</v>
      </c>
      <c r="L374" s="6">
        <f t="shared" si="607"/>
        <v>3.757608195743336</v>
      </c>
      <c r="M374" s="6">
        <f t="shared" si="607"/>
        <v>4.1710613101709768</v>
      </c>
      <c r="N374" s="6">
        <f t="shared" si="607"/>
        <v>4.5396771709702977</v>
      </c>
      <c r="O374" s="6">
        <f t="shared" si="607"/>
        <v>3.7750025124631281</v>
      </c>
      <c r="P374" s="6">
        <f t="shared" si="607"/>
        <v>3.5562812070150098</v>
      </c>
      <c r="Q374" s="133">
        <f>+Q195/Q16</f>
        <v>3.6317725754487586</v>
      </c>
      <c r="R374" s="135"/>
      <c r="S374" s="159"/>
      <c r="T374" s="134"/>
    </row>
    <row r="375" spans="1:20">
      <c r="A375" s="141" t="s">
        <v>8</v>
      </c>
      <c r="B375" s="6">
        <f t="shared" ref="B375:G377" si="608">+B196/B17</f>
        <v>4.2448635862632669</v>
      </c>
      <c r="C375" s="6">
        <f t="shared" si="608"/>
        <v>4.4899681162292513</v>
      </c>
      <c r="D375" s="6">
        <f t="shared" si="608"/>
        <v>3.6751214565848072</v>
      </c>
      <c r="E375" s="6">
        <f t="shared" si="608"/>
        <v>3.074658588273516</v>
      </c>
      <c r="F375" s="6">
        <f t="shared" si="608"/>
        <v>2.9550215551603509</v>
      </c>
      <c r="G375" s="133">
        <f t="shared" si="608"/>
        <v>3.2072194617348515</v>
      </c>
      <c r="H375" s="135"/>
      <c r="I375" s="134"/>
      <c r="J375" s="2"/>
      <c r="K375" s="141" t="s">
        <v>8</v>
      </c>
      <c r="L375" s="6">
        <f t="shared" si="607"/>
        <v>3.82267187693044</v>
      </c>
      <c r="M375" s="6">
        <f t="shared" si="607"/>
        <v>4.1872446064634312</v>
      </c>
      <c r="N375" s="6">
        <f t="shared" si="607"/>
        <v>4.4398853232487578</v>
      </c>
      <c r="O375" s="6">
        <f t="shared" si="607"/>
        <v>3.7163950151076239</v>
      </c>
      <c r="P375" s="6">
        <f t="shared" si="607"/>
        <v>3.5439668611806217</v>
      </c>
      <c r="Q375" s="133">
        <f t="shared" ref="Q375" si="609">+Q196/Q17</f>
        <v>3.6604257605207393</v>
      </c>
      <c r="R375" s="135"/>
      <c r="S375" s="159"/>
      <c r="T375" s="134"/>
    </row>
    <row r="376" spans="1:20">
      <c r="A376" s="141" t="s">
        <v>9</v>
      </c>
      <c r="B376" s="6">
        <f t="shared" si="608"/>
        <v>3.5133487647752446</v>
      </c>
      <c r="C376" s="6">
        <f t="shared" si="608"/>
        <v>4.8021433297285645</v>
      </c>
      <c r="D376" s="6">
        <f t="shared" si="608"/>
        <v>3.0666704452318951</v>
      </c>
      <c r="E376" s="6">
        <f t="shared" si="608"/>
        <v>2.8939530368481861</v>
      </c>
      <c r="F376" s="6">
        <f t="shared" si="608"/>
        <v>4.4841097415604123</v>
      </c>
      <c r="G376" s="133">
        <f t="shared" si="608"/>
        <v>3.1245777823557503</v>
      </c>
      <c r="H376" s="135"/>
      <c r="I376" s="134"/>
      <c r="J376" s="2"/>
      <c r="K376" s="141" t="s">
        <v>9</v>
      </c>
      <c r="L376" s="6">
        <f t="shared" si="607"/>
        <v>3.8521993784916622</v>
      </c>
      <c r="M376" s="6">
        <f t="shared" si="607"/>
        <v>4.3215408310977717</v>
      </c>
      <c r="N376" s="6">
        <f t="shared" si="607"/>
        <v>4.2497194602432717</v>
      </c>
      <c r="O376" s="6">
        <f t="shared" si="607"/>
        <v>3.680311612479954</v>
      </c>
      <c r="P376" s="6">
        <f t="shared" si="607"/>
        <v>3.69571808923184</v>
      </c>
      <c r="Q376" s="133">
        <f t="shared" ref="Q376" si="610">+Q197/Q18</f>
        <v>3.564884770194372</v>
      </c>
      <c r="R376" s="135"/>
      <c r="S376" s="159"/>
      <c r="T376" s="134"/>
    </row>
    <row r="377" spans="1:20" ht="28">
      <c r="A377" s="142" t="s">
        <v>13</v>
      </c>
      <c r="B377" s="145">
        <f t="shared" si="608"/>
        <v>3.8521993784916622</v>
      </c>
      <c r="C377" s="145">
        <f t="shared" si="608"/>
        <v>4.3215408310977717</v>
      </c>
      <c r="D377" s="145">
        <f t="shared" si="608"/>
        <v>4.2497194602432717</v>
      </c>
      <c r="E377" s="145">
        <f t="shared" si="608"/>
        <v>3.680311612479954</v>
      </c>
      <c r="F377" s="145">
        <f t="shared" si="608"/>
        <v>3.69571808923184</v>
      </c>
      <c r="G377" s="145">
        <f t="shared" ref="G377" si="611">+G198/G19</f>
        <v>3.564884770194372</v>
      </c>
      <c r="H377" s="147"/>
      <c r="I377" s="148"/>
      <c r="J377" s="3"/>
      <c r="K377" s="142" t="s">
        <v>14</v>
      </c>
      <c r="L377" s="145">
        <f t="shared" si="607"/>
        <v>3.579810314867895</v>
      </c>
      <c r="M377" s="145">
        <f t="shared" si="607"/>
        <v>4.0828348451501997</v>
      </c>
      <c r="N377" s="145">
        <f t="shared" si="607"/>
        <v>4.4753038444400008</v>
      </c>
      <c r="O377" s="145">
        <f t="shared" si="607"/>
        <v>3.8189867440294023</v>
      </c>
      <c r="P377" s="145">
        <f t="shared" si="607"/>
        <v>3.7832104769676023</v>
      </c>
      <c r="Q377" s="146">
        <f>+Q198/Q19</f>
        <v>3.5787947571624557</v>
      </c>
      <c r="R377" s="146">
        <f>+R198/R19</f>
        <v>3.4316543002533697</v>
      </c>
      <c r="S377" s="161">
        <f t="shared" ref="S377" si="612">+R377/Q377-1</f>
        <v>-4.1114527904849818E-2</v>
      </c>
      <c r="T377" s="170">
        <f t="shared" ref="T377" si="613">+POWER(R377/M377,0.2)-1</f>
        <v>-3.4152981051755016E-2</v>
      </c>
    </row>
    <row r="378" spans="1:20" ht="28">
      <c r="A378" s="143" t="s">
        <v>15</v>
      </c>
      <c r="B378" s="149">
        <f t="shared" ref="B378:G378" si="614">+B377/B$539</f>
        <v>1.2226759983043942</v>
      </c>
      <c r="C378" s="149">
        <f t="shared" si="614"/>
        <v>1.2034875740659818</v>
      </c>
      <c r="D378" s="149">
        <f t="shared" si="614"/>
        <v>1.4143647783221713</v>
      </c>
      <c r="E378" s="149">
        <f t="shared" si="614"/>
        <v>1.4093590577891559</v>
      </c>
      <c r="F378" s="149">
        <f t="shared" si="614"/>
        <v>1.8515064644298247</v>
      </c>
      <c r="G378" s="149">
        <f t="shared" si="614"/>
        <v>1.2462925966839029</v>
      </c>
      <c r="H378" s="151"/>
      <c r="I378" s="152"/>
      <c r="J378" s="3"/>
      <c r="K378" s="143" t="s">
        <v>15</v>
      </c>
      <c r="L378" s="149">
        <f t="shared" ref="L378:Q378" si="615">+L377/L$539</f>
        <v>1.2582143775366901</v>
      </c>
      <c r="M378" s="149">
        <f t="shared" si="615"/>
        <v>1.2116916947369056</v>
      </c>
      <c r="N378" s="149">
        <f t="shared" si="615"/>
        <v>1.3018457385112687</v>
      </c>
      <c r="O378" s="149">
        <f t="shared" si="615"/>
        <v>1.3848850890855138</v>
      </c>
      <c r="P378" s="149">
        <f t="shared" si="615"/>
        <v>1.7925950548646026</v>
      </c>
      <c r="Q378" s="220">
        <f t="shared" si="615"/>
        <v>1.4473849453059908</v>
      </c>
      <c r="R378" s="220">
        <f t="shared" ref="R378" si="616">+R377/R$539</f>
        <v>1.1727029777828175</v>
      </c>
      <c r="S378" s="160"/>
      <c r="T378" s="152"/>
    </row>
    <row r="379" spans="1:20" ht="29" thickBot="1">
      <c r="A379" s="144" t="s">
        <v>12</v>
      </c>
      <c r="B379" s="153"/>
      <c r="C379" s="154">
        <f>+C377/B377-1</f>
        <v>0.12183726917838844</v>
      </c>
      <c r="D379" s="154">
        <f t="shared" ref="D379:G379" si="617">+D377/C377-1</f>
        <v>-1.661938962549514E-2</v>
      </c>
      <c r="E379" s="154">
        <f t="shared" si="617"/>
        <v>-0.13398716152682755</v>
      </c>
      <c r="F379" s="154">
        <f t="shared" si="617"/>
        <v>4.1861881204956486E-3</v>
      </c>
      <c r="G379" s="154">
        <f t="shared" si="617"/>
        <v>-3.5401325501172587E-2</v>
      </c>
      <c r="H379" s="156"/>
      <c r="I379" s="157"/>
      <c r="J379" s="2"/>
      <c r="K379" s="144" t="s">
        <v>12</v>
      </c>
      <c r="L379" s="153"/>
      <c r="M379" s="154">
        <f>+M377/L377-1</f>
        <v>0.14051709058245665</v>
      </c>
      <c r="N379" s="154">
        <f t="shared" ref="N379:R379" si="618">+N377/M377-1</f>
        <v>9.6126591982038212E-2</v>
      </c>
      <c r="O379" s="154">
        <f t="shared" si="618"/>
        <v>-0.1466530817177899</v>
      </c>
      <c r="P379" s="154">
        <f t="shared" si="618"/>
        <v>-9.3679998019716715E-3</v>
      </c>
      <c r="Q379" s="155">
        <f t="shared" si="618"/>
        <v>-5.4032341327462707E-2</v>
      </c>
      <c r="R379" s="155">
        <f t="shared" si="618"/>
        <v>-4.1114527904849818E-2</v>
      </c>
      <c r="S379" s="156"/>
      <c r="T379" s="157"/>
    </row>
    <row r="380" spans="1:20" ht="15" thickBo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</row>
    <row r="381" spans="1:20" ht="15" thickBot="1">
      <c r="A381" s="288" t="s">
        <v>139</v>
      </c>
      <c r="B381" s="289"/>
      <c r="C381" s="289"/>
      <c r="D381" s="289"/>
      <c r="E381" s="289"/>
      <c r="F381" s="289"/>
      <c r="G381" s="289"/>
      <c r="H381" s="289"/>
      <c r="I381" s="290"/>
      <c r="J381" s="2"/>
      <c r="K381" s="288" t="s">
        <v>140</v>
      </c>
      <c r="L381" s="289"/>
      <c r="M381" s="289"/>
      <c r="N381" s="289"/>
      <c r="O381" s="289"/>
      <c r="P381" s="289"/>
      <c r="Q381" s="289"/>
      <c r="R381" s="289"/>
      <c r="S381" s="289"/>
      <c r="T381" s="290"/>
    </row>
    <row r="382" spans="1:20" ht="42">
      <c r="A382" s="136"/>
      <c r="B382" s="137">
        <v>2016</v>
      </c>
      <c r="C382" s="137">
        <f>+B382+1</f>
        <v>2017</v>
      </c>
      <c r="D382" s="137">
        <f t="shared" ref="D382:H382" si="619">+C382+1</f>
        <v>2018</v>
      </c>
      <c r="E382" s="137">
        <f t="shared" si="619"/>
        <v>2019</v>
      </c>
      <c r="F382" s="137">
        <f t="shared" si="619"/>
        <v>2020</v>
      </c>
      <c r="G382" s="138">
        <f t="shared" si="619"/>
        <v>2021</v>
      </c>
      <c r="H382" s="139">
        <f t="shared" si="619"/>
        <v>2022</v>
      </c>
      <c r="I382" s="140" t="s">
        <v>16</v>
      </c>
      <c r="J382" s="2"/>
      <c r="K382" s="136"/>
      <c r="L382" s="137">
        <v>2016</v>
      </c>
      <c r="M382" s="137">
        <f>+L382+1</f>
        <v>2017</v>
      </c>
      <c r="N382" s="137">
        <f t="shared" ref="N382:Q382" si="620">+M382+1</f>
        <v>2018</v>
      </c>
      <c r="O382" s="137">
        <f t="shared" si="620"/>
        <v>2019</v>
      </c>
      <c r="P382" s="137">
        <f t="shared" si="620"/>
        <v>2020</v>
      </c>
      <c r="Q382" s="138">
        <f t="shared" si="620"/>
        <v>2021</v>
      </c>
      <c r="R382" s="139">
        <v>2022</v>
      </c>
      <c r="S382" s="158" t="s">
        <v>16</v>
      </c>
      <c r="T382" s="140" t="s">
        <v>21</v>
      </c>
    </row>
    <row r="383" spans="1:20">
      <c r="A383" s="141" t="s">
        <v>10</v>
      </c>
      <c r="B383" s="6">
        <f t="shared" ref="B383:G392" si="621">+B204/B25</f>
        <v>2.4273718232305583</v>
      </c>
      <c r="C383" s="6">
        <f t="shared" si="621"/>
        <v>2.475322789376027</v>
      </c>
      <c r="D383" s="6">
        <f t="shared" si="621"/>
        <v>3.2566295190011321</v>
      </c>
      <c r="E383" s="6">
        <f t="shared" si="621"/>
        <v>2.8452222609397468</v>
      </c>
      <c r="F383" s="6">
        <f t="shared" si="621"/>
        <v>2.5145452444286271</v>
      </c>
      <c r="G383" s="133">
        <f t="shared" si="621"/>
        <v>1.9465321095097075</v>
      </c>
      <c r="H383" s="135">
        <f t="shared" ref="H383" si="622">+H204/H25</f>
        <v>2.3788349297526885</v>
      </c>
      <c r="I383" s="134">
        <f>+H383/G383-1</f>
        <v>0.22208871774114702</v>
      </c>
      <c r="J383" s="2"/>
      <c r="K383" s="141" t="s">
        <v>10</v>
      </c>
      <c r="L383" s="6">
        <f t="shared" ref="L383:R392" si="623">+L204/L25</f>
        <v>2.8642746553877707</v>
      </c>
      <c r="M383" s="6">
        <f t="shared" si="623"/>
        <v>2.854637382329535</v>
      </c>
      <c r="N383" s="6">
        <f t="shared" si="623"/>
        <v>3.0167752384564528</v>
      </c>
      <c r="O383" s="6">
        <f t="shared" si="623"/>
        <v>2.9900026784306895</v>
      </c>
      <c r="P383" s="6">
        <f t="shared" si="623"/>
        <v>2.6736891937672049</v>
      </c>
      <c r="Q383" s="133">
        <f t="shared" si="623"/>
        <v>2.180528351597995</v>
      </c>
      <c r="R383" s="133">
        <f t="shared" si="623"/>
        <v>2.1747048503142623</v>
      </c>
      <c r="S383" s="159">
        <f t="shared" ref="S383:S387" si="624">+R383/Q383-1</f>
        <v>-2.6706835888947733E-3</v>
      </c>
      <c r="T383" s="134">
        <f t="shared" ref="T383:T387" si="625">+POWER(R383/M383,0.2)-1</f>
        <v>-5.2956615097217385E-2</v>
      </c>
    </row>
    <row r="384" spans="1:20">
      <c r="A384" s="141" t="s">
        <v>11</v>
      </c>
      <c r="B384" s="6">
        <f t="shared" si="621"/>
        <v>2.8429983456956478</v>
      </c>
      <c r="C384" s="6">
        <f t="shared" si="621"/>
        <v>2.8152106941096582</v>
      </c>
      <c r="D384" s="6">
        <f t="shared" si="621"/>
        <v>2.9553330468679961</v>
      </c>
      <c r="E384" s="6">
        <f t="shared" si="621"/>
        <v>2.9140969078566576</v>
      </c>
      <c r="F384" s="6">
        <f t="shared" si="621"/>
        <v>2.5095998299394084</v>
      </c>
      <c r="G384" s="133">
        <f t="shared" si="621"/>
        <v>2.1013890279416181</v>
      </c>
      <c r="H384" s="135">
        <f t="shared" ref="H384" si="626">+H205/H26</f>
        <v>2.221615764558706</v>
      </c>
      <c r="I384" s="134">
        <f t="shared" ref="I384:I387" si="627">+H384/G384-1</f>
        <v>5.7212983897062752E-2</v>
      </c>
      <c r="J384" s="2"/>
      <c r="K384" s="141" t="s">
        <v>11</v>
      </c>
      <c r="L384" s="6">
        <f t="shared" si="623"/>
        <v>2.8523930301064442</v>
      </c>
      <c r="M384" s="6">
        <f t="shared" si="623"/>
        <v>2.852625391651824</v>
      </c>
      <c r="N384" s="6">
        <f t="shared" si="623"/>
        <v>3.0271066473981447</v>
      </c>
      <c r="O384" s="6">
        <f t="shared" si="623"/>
        <v>2.985730710859321</v>
      </c>
      <c r="P384" s="6">
        <f t="shared" si="623"/>
        <v>2.6436535118753879</v>
      </c>
      <c r="Q384" s="133">
        <f t="shared" si="623"/>
        <v>2.1555100530945412</v>
      </c>
      <c r="R384" s="133">
        <f t="shared" si="623"/>
        <v>2.184455676671067</v>
      </c>
      <c r="S384" s="159">
        <f t="shared" si="624"/>
        <v>1.3428665542510654E-2</v>
      </c>
      <c r="T384" s="134">
        <f t="shared" si="625"/>
        <v>-5.197519949865903E-2</v>
      </c>
    </row>
    <row r="385" spans="1:20">
      <c r="A385" s="141" t="s">
        <v>0</v>
      </c>
      <c r="B385" s="6">
        <f t="shared" si="621"/>
        <v>3.0618009134327919</v>
      </c>
      <c r="C385" s="6">
        <f t="shared" si="621"/>
        <v>2.9125859981990554</v>
      </c>
      <c r="D385" s="6">
        <f t="shared" si="621"/>
        <v>2.9429169505974713</v>
      </c>
      <c r="E385" s="6">
        <f t="shared" si="621"/>
        <v>2.9817411884890239</v>
      </c>
      <c r="F385" s="6">
        <f t="shared" si="621"/>
        <v>2.2719874881816389</v>
      </c>
      <c r="G385" s="133">
        <f t="shared" si="621"/>
        <v>2.2273367146793404</v>
      </c>
      <c r="H385" s="135">
        <f t="shared" ref="H385" si="628">+H206/H27</f>
        <v>1.9562567185332429</v>
      </c>
      <c r="I385" s="134">
        <f t="shared" si="627"/>
        <v>-0.1217058895314459</v>
      </c>
      <c r="J385" s="2"/>
      <c r="K385" s="141" t="s">
        <v>0</v>
      </c>
      <c r="L385" s="6">
        <f t="shared" si="623"/>
        <v>2.8635938614643957</v>
      </c>
      <c r="M385" s="6">
        <f t="shared" si="623"/>
        <v>2.8403198176257543</v>
      </c>
      <c r="N385" s="6">
        <f t="shared" si="623"/>
        <v>3.0280229571622215</v>
      </c>
      <c r="O385" s="6">
        <f t="shared" si="623"/>
        <v>2.9889337738064787</v>
      </c>
      <c r="P385" s="6">
        <f t="shared" si="623"/>
        <v>2.5813607652447521</v>
      </c>
      <c r="Q385" s="133">
        <f t="shared" si="623"/>
        <v>2.1534939613261348</v>
      </c>
      <c r="R385" s="133">
        <f t="shared" si="623"/>
        <v>2.1580469862387295</v>
      </c>
      <c r="S385" s="159">
        <f t="shared" si="624"/>
        <v>2.1142501415656323E-3</v>
      </c>
      <c r="T385" s="134">
        <f t="shared" si="625"/>
        <v>-5.3460525652140101E-2</v>
      </c>
    </row>
    <row r="386" spans="1:20">
      <c r="A386" s="141" t="s">
        <v>1</v>
      </c>
      <c r="B386" s="6">
        <f t="shared" si="621"/>
        <v>3.2427448958538192</v>
      </c>
      <c r="C386" s="6">
        <f t="shared" si="621"/>
        <v>2.9337453032284597</v>
      </c>
      <c r="D386" s="6">
        <f t="shared" si="621"/>
        <v>2.9584765340665378</v>
      </c>
      <c r="E386" s="6">
        <f t="shared" si="621"/>
        <v>2.9189182427699385</v>
      </c>
      <c r="F386" s="6">
        <f t="shared" si="621"/>
        <v>2.436122666570073</v>
      </c>
      <c r="G386" s="133">
        <f t="shared" si="621"/>
        <v>2.1584378364062426</v>
      </c>
      <c r="H386" s="135">
        <f t="shared" ref="H386" si="629">+H207/H28</f>
        <v>2.4930456988359988</v>
      </c>
      <c r="I386" s="134">
        <f t="shared" si="627"/>
        <v>0.15502316387618187</v>
      </c>
      <c r="J386" s="2"/>
      <c r="K386" s="141" t="s">
        <v>1</v>
      </c>
      <c r="L386" s="6">
        <f t="shared" si="623"/>
        <v>2.8851010490847973</v>
      </c>
      <c r="M386" s="6">
        <f t="shared" si="623"/>
        <v>2.8233348160975691</v>
      </c>
      <c r="N386" s="6">
        <f t="shared" si="623"/>
        <v>3.0298150079012034</v>
      </c>
      <c r="O386" s="6">
        <f t="shared" si="623"/>
        <v>2.9855582588437528</v>
      </c>
      <c r="P386" s="6">
        <f t="shared" si="623"/>
        <v>2.5456601183457703</v>
      </c>
      <c r="Q386" s="133">
        <f t="shared" si="623"/>
        <v>2.1382056682496913</v>
      </c>
      <c r="R386" s="133">
        <f t="shared" si="623"/>
        <v>2.1771522277640396</v>
      </c>
      <c r="S386" s="159">
        <f t="shared" si="624"/>
        <v>1.8214599321602964E-2</v>
      </c>
      <c r="T386" s="134">
        <f t="shared" si="625"/>
        <v>-5.0652343833892055E-2</v>
      </c>
    </row>
    <row r="387" spans="1:20">
      <c r="A387" s="141" t="s">
        <v>2</v>
      </c>
      <c r="B387" s="6">
        <f t="shared" si="621"/>
        <v>2.8928621074545693</v>
      </c>
      <c r="C387" s="6">
        <f t="shared" si="621"/>
        <v>2.9447256387810516</v>
      </c>
      <c r="D387" s="6">
        <f t="shared" si="621"/>
        <v>3.0933488780570118</v>
      </c>
      <c r="E387" s="6">
        <f t="shared" si="621"/>
        <v>2.7753559819386218</v>
      </c>
      <c r="F387" s="6">
        <f t="shared" si="621"/>
        <v>2.3117473100269836</v>
      </c>
      <c r="G387" s="133">
        <f t="shared" si="621"/>
        <v>1.7792368027750929</v>
      </c>
      <c r="H387" s="135">
        <f t="shared" ref="H387" si="630">+H208/H29</f>
        <v>2.2980115376325823</v>
      </c>
      <c r="I387" s="134">
        <f t="shared" si="627"/>
        <v>0.29157149517610659</v>
      </c>
      <c r="J387" s="2"/>
      <c r="K387" s="141" t="s">
        <v>2</v>
      </c>
      <c r="L387" s="6">
        <f t="shared" si="623"/>
        <v>2.8822091210249217</v>
      </c>
      <c r="M387" s="6">
        <f t="shared" si="623"/>
        <v>2.8283056849968125</v>
      </c>
      <c r="N387" s="6">
        <f t="shared" si="623"/>
        <v>3.0416606983313197</v>
      </c>
      <c r="O387" s="6">
        <f t="shared" si="623"/>
        <v>2.9578596746186956</v>
      </c>
      <c r="P387" s="6">
        <f t="shared" si="623"/>
        <v>2.4993579737894862</v>
      </c>
      <c r="Q387" s="133">
        <f t="shared" si="623"/>
        <v>2.0860323884674421</v>
      </c>
      <c r="R387" s="133">
        <f t="shared" si="623"/>
        <v>2.2317461958977058</v>
      </c>
      <c r="S387" s="159">
        <f t="shared" si="624"/>
        <v>6.9852130885329267E-2</v>
      </c>
      <c r="T387" s="134">
        <f t="shared" si="625"/>
        <v>-4.6273848416598762E-2</v>
      </c>
    </row>
    <row r="388" spans="1:20">
      <c r="A388" s="141" t="s">
        <v>3</v>
      </c>
      <c r="B388" s="6">
        <f t="shared" si="621"/>
        <v>2.8261545547427165</v>
      </c>
      <c r="C388" s="6">
        <f t="shared" si="621"/>
        <v>2.8463840492154917</v>
      </c>
      <c r="D388" s="6">
        <f t="shared" si="621"/>
        <v>2.8556619894542257</v>
      </c>
      <c r="E388" s="6">
        <f t="shared" si="621"/>
        <v>2.8129346341177119</v>
      </c>
      <c r="F388" s="6">
        <f t="shared" si="621"/>
        <v>2.2754525788288498</v>
      </c>
      <c r="G388" s="133">
        <f t="shared" si="621"/>
        <v>2.0712206865133069</v>
      </c>
      <c r="H388" s="135"/>
      <c r="I388" s="134"/>
      <c r="J388" s="2"/>
      <c r="K388" s="141" t="s">
        <v>3</v>
      </c>
      <c r="L388" s="6">
        <f t="shared" si="623"/>
        <v>2.892806766352062</v>
      </c>
      <c r="M388" s="6">
        <f t="shared" si="623"/>
        <v>2.8302766122118777</v>
      </c>
      <c r="N388" s="6">
        <f t="shared" si="623"/>
        <v>3.048792647554305</v>
      </c>
      <c r="O388" s="6">
        <f t="shared" si="623"/>
        <v>2.9545365999696522</v>
      </c>
      <c r="P388" s="6">
        <f t="shared" si="623"/>
        <v>2.4598095540443055</v>
      </c>
      <c r="Q388" s="133">
        <f t="shared" si="623"/>
        <v>2.0701961663475545</v>
      </c>
      <c r="R388" s="135"/>
      <c r="S388" s="159"/>
      <c r="T388" s="134"/>
    </row>
    <row r="389" spans="1:20">
      <c r="A389" s="141" t="s">
        <v>4</v>
      </c>
      <c r="B389" s="6">
        <f t="shared" si="621"/>
        <v>3.1665043137704325</v>
      </c>
      <c r="C389" s="6">
        <f t="shared" si="621"/>
        <v>2.9437047147999311</v>
      </c>
      <c r="D389" s="6">
        <f t="shared" si="621"/>
        <v>3.1298945863914613</v>
      </c>
      <c r="E389" s="6">
        <f t="shared" si="621"/>
        <v>2.5427506573506289</v>
      </c>
      <c r="F389" s="6">
        <f t="shared" si="621"/>
        <v>2.0053209256627103</v>
      </c>
      <c r="G389" s="133">
        <f t="shared" si="621"/>
        <v>1.8962924969083441</v>
      </c>
      <c r="H389" s="135"/>
      <c r="I389" s="134"/>
      <c r="J389" s="2"/>
      <c r="K389" s="141" t="s">
        <v>4</v>
      </c>
      <c r="L389" s="6">
        <f t="shared" si="623"/>
        <v>2.908216309805832</v>
      </c>
      <c r="M389" s="6">
        <f t="shared" si="623"/>
        <v>2.8161156623013208</v>
      </c>
      <c r="N389" s="6">
        <f t="shared" si="623"/>
        <v>3.0652858744261371</v>
      </c>
      <c r="O389" s="6">
        <f t="shared" si="623"/>
        <v>2.9081349057466088</v>
      </c>
      <c r="P389" s="6">
        <f t="shared" si="623"/>
        <v>2.4077838488786245</v>
      </c>
      <c r="Q389" s="133">
        <f t="shared" si="623"/>
        <v>2.0608231149131777</v>
      </c>
      <c r="R389" s="135"/>
      <c r="S389" s="159"/>
      <c r="T389" s="134"/>
    </row>
    <row r="390" spans="1:20">
      <c r="A390" s="141" t="s">
        <v>5</v>
      </c>
      <c r="B390" s="6">
        <f t="shared" si="621"/>
        <v>2.7925490522421383</v>
      </c>
      <c r="C390" s="6">
        <f t="shared" si="621"/>
        <v>3.0426387846324565</v>
      </c>
      <c r="D390" s="6">
        <f t="shared" si="621"/>
        <v>3.2388654775311507</v>
      </c>
      <c r="E390" s="6">
        <f t="shared" si="621"/>
        <v>2.6068932660748461</v>
      </c>
      <c r="F390" s="6">
        <f t="shared" si="621"/>
        <v>1.7427805236622476</v>
      </c>
      <c r="G390" s="133">
        <f t="shared" si="621"/>
        <v>2.0521332466245799</v>
      </c>
      <c r="H390" s="135"/>
      <c r="I390" s="134"/>
      <c r="J390" s="2"/>
      <c r="K390" s="141" t="s">
        <v>5</v>
      </c>
      <c r="L390" s="6">
        <f t="shared" si="623"/>
        <v>2.8926618178596502</v>
      </c>
      <c r="M390" s="6">
        <f t="shared" si="623"/>
        <v>2.8367411760347401</v>
      </c>
      <c r="N390" s="6">
        <f t="shared" si="623"/>
        <v>3.0812702402603862</v>
      </c>
      <c r="O390" s="6">
        <f t="shared" si="623"/>
        <v>2.8603215572832847</v>
      </c>
      <c r="P390" s="6">
        <f t="shared" si="623"/>
        <v>2.308960072491347</v>
      </c>
      <c r="Q390" s="133">
        <f t="shared" si="623"/>
        <v>2.097561385093933</v>
      </c>
      <c r="R390" s="135"/>
      <c r="S390" s="159"/>
      <c r="T390" s="134"/>
    </row>
    <row r="391" spans="1:20">
      <c r="A391" s="141" t="s">
        <v>6</v>
      </c>
      <c r="B391" s="6">
        <f t="shared" si="621"/>
        <v>3.0441602858516412</v>
      </c>
      <c r="C391" s="6">
        <f t="shared" si="621"/>
        <v>3.1423009298979308</v>
      </c>
      <c r="D391" s="6">
        <f t="shared" si="621"/>
        <v>3.0686945302420141</v>
      </c>
      <c r="E391" s="6">
        <f t="shared" si="621"/>
        <v>2.55115757430706</v>
      </c>
      <c r="F391" s="6">
        <f t="shared" si="621"/>
        <v>2.3219096927989211</v>
      </c>
      <c r="G391" s="133">
        <f t="shared" si="621"/>
        <v>2.6617397932468836</v>
      </c>
      <c r="H391" s="135"/>
      <c r="I391" s="134"/>
      <c r="J391" s="2"/>
      <c r="K391" s="141" t="s">
        <v>6</v>
      </c>
      <c r="L391" s="6">
        <f t="shared" si="623"/>
        <v>2.8993011993394568</v>
      </c>
      <c r="M391" s="6">
        <f t="shared" si="623"/>
        <v>2.8463168996902874</v>
      </c>
      <c r="N391" s="6">
        <f t="shared" si="623"/>
        <v>3.0742272536966335</v>
      </c>
      <c r="O391" s="6">
        <f t="shared" si="623"/>
        <v>2.8135669657422011</v>
      </c>
      <c r="P391" s="6">
        <f t="shared" si="623"/>
        <v>2.292142765776795</v>
      </c>
      <c r="Q391" s="133">
        <f t="shared" si="623"/>
        <v>2.1259493238886416</v>
      </c>
      <c r="R391" s="135"/>
      <c r="S391" s="159"/>
      <c r="T391" s="134"/>
    </row>
    <row r="392" spans="1:20">
      <c r="A392" s="141" t="s">
        <v>7</v>
      </c>
      <c r="B392" s="6">
        <f t="shared" si="621"/>
        <v>2.5496952563767672</v>
      </c>
      <c r="C392" s="6">
        <f t="shared" si="621"/>
        <v>3.4720721231029747</v>
      </c>
      <c r="D392" s="6">
        <f t="shared" si="621"/>
        <v>3.1834944358703599</v>
      </c>
      <c r="E392" s="6">
        <f t="shared" si="621"/>
        <v>2.8301936232624243</v>
      </c>
      <c r="F392" s="6">
        <f t="shared" si="621"/>
        <v>2.2552835544919745</v>
      </c>
      <c r="G392" s="133">
        <f t="shared" si="621"/>
        <v>2.3699454970712357</v>
      </c>
      <c r="H392" s="135"/>
      <c r="I392" s="134"/>
      <c r="J392" s="2"/>
      <c r="K392" s="141" t="s">
        <v>7</v>
      </c>
      <c r="L392" s="6">
        <f t="shared" si="623"/>
        <v>2.8422579850802898</v>
      </c>
      <c r="M392" s="6">
        <f t="shared" si="623"/>
        <v>2.9256264965978329</v>
      </c>
      <c r="N392" s="6">
        <f t="shared" si="623"/>
        <v>3.0521547480276796</v>
      </c>
      <c r="O392" s="6">
        <f t="shared" si="623"/>
        <v>2.788004660475135</v>
      </c>
      <c r="P392" s="6">
        <f t="shared" si="623"/>
        <v>2.2474792815296443</v>
      </c>
      <c r="Q392" s="133">
        <f t="shared" si="623"/>
        <v>2.1341323928746827</v>
      </c>
      <c r="R392" s="135"/>
      <c r="S392" s="159"/>
      <c r="T392" s="134"/>
    </row>
    <row r="393" spans="1:20">
      <c r="A393" s="141" t="s">
        <v>8</v>
      </c>
      <c r="B393" s="6">
        <f t="shared" ref="B393:G395" si="631">+B214/B35</f>
        <v>2.7107532952474651</v>
      </c>
      <c r="C393" s="6">
        <f t="shared" si="631"/>
        <v>2.9748918389231966</v>
      </c>
      <c r="D393" s="6">
        <f t="shared" si="631"/>
        <v>2.9083225042054037</v>
      </c>
      <c r="E393" s="6">
        <f t="shared" si="631"/>
        <v>2.3777427647781484</v>
      </c>
      <c r="F393" s="6">
        <f t="shared" si="631"/>
        <v>2.4362709647153329</v>
      </c>
      <c r="G393" s="133">
        <f t="shared" si="631"/>
        <v>2.2163271274052292</v>
      </c>
      <c r="H393" s="135"/>
      <c r="I393" s="134"/>
      <c r="J393" s="2"/>
      <c r="K393" s="141" t="s">
        <v>8</v>
      </c>
      <c r="L393" s="6">
        <f t="shared" ref="L393:P395" si="632">+L214/L35</f>
        <v>2.8410029763949409</v>
      </c>
      <c r="M393" s="6">
        <f t="shared" si="632"/>
        <v>2.9479059761926054</v>
      </c>
      <c r="N393" s="6">
        <f t="shared" si="632"/>
        <v>3.0442218172599103</v>
      </c>
      <c r="O393" s="6">
        <f t="shared" si="632"/>
        <v>2.7444887065233114</v>
      </c>
      <c r="P393" s="6">
        <f t="shared" si="632"/>
        <v>2.2559372819334156</v>
      </c>
      <c r="Q393" s="133">
        <f t="shared" ref="Q393" si="633">+Q214/Q35</f>
        <v>2.1172606893299792</v>
      </c>
      <c r="R393" s="135"/>
      <c r="S393" s="159"/>
      <c r="T393" s="134"/>
    </row>
    <row r="394" spans="1:20">
      <c r="A394" s="141" t="s">
        <v>9</v>
      </c>
      <c r="B394" s="6">
        <f t="shared" si="631"/>
        <v>2.898987024614712</v>
      </c>
      <c r="C394" s="6">
        <f t="shared" si="631"/>
        <v>2.974758350225259</v>
      </c>
      <c r="D394" s="6">
        <f t="shared" si="631"/>
        <v>2.8013618727800615</v>
      </c>
      <c r="E394" s="6">
        <f t="shared" si="631"/>
        <v>2.4041635859988815</v>
      </c>
      <c r="F394" s="6">
        <f t="shared" si="631"/>
        <v>2.0000880489418584</v>
      </c>
      <c r="G394" s="133">
        <f t="shared" si="631"/>
        <v>2.3393722432417801</v>
      </c>
      <c r="H394" s="135"/>
      <c r="I394" s="134"/>
      <c r="J394" s="2"/>
      <c r="K394" s="141" t="s">
        <v>9</v>
      </c>
      <c r="L394" s="6">
        <f t="shared" si="632"/>
        <v>2.8580085985001284</v>
      </c>
      <c r="M394" s="6">
        <f t="shared" si="632"/>
        <v>2.9533332335492712</v>
      </c>
      <c r="N394" s="6">
        <f t="shared" si="632"/>
        <v>3.0199717989715258</v>
      </c>
      <c r="O394" s="6">
        <f t="shared" si="632"/>
        <v>2.7015011622396781</v>
      </c>
      <c r="P394" s="6">
        <f t="shared" si="632"/>
        <v>2.2220207170066426</v>
      </c>
      <c r="Q394" s="133">
        <f t="shared" ref="Q394" si="634">+Q215/Q36</f>
        <v>2.1481385339252217</v>
      </c>
      <c r="R394" s="135"/>
      <c r="S394" s="159"/>
      <c r="T394" s="134"/>
    </row>
    <row r="395" spans="1:20" ht="28">
      <c r="A395" s="142" t="s">
        <v>13</v>
      </c>
      <c r="B395" s="145">
        <f t="shared" si="631"/>
        <v>2.8580085985001284</v>
      </c>
      <c r="C395" s="145">
        <f t="shared" si="631"/>
        <v>2.9533332335492712</v>
      </c>
      <c r="D395" s="145">
        <f t="shared" si="631"/>
        <v>3.0199717989715258</v>
      </c>
      <c r="E395" s="145">
        <f t="shared" si="631"/>
        <v>2.7015011622396781</v>
      </c>
      <c r="F395" s="145">
        <f t="shared" si="631"/>
        <v>2.2220207170066426</v>
      </c>
      <c r="G395" s="145">
        <f t="shared" ref="G395" si="635">+G216/G37</f>
        <v>2.1481385339252217</v>
      </c>
      <c r="H395" s="147"/>
      <c r="I395" s="148"/>
      <c r="J395" s="3"/>
      <c r="K395" s="142" t="s">
        <v>14</v>
      </c>
      <c r="L395" s="145">
        <f t="shared" si="632"/>
        <v>2.8731636086218066</v>
      </c>
      <c r="M395" s="145">
        <f t="shared" si="632"/>
        <v>2.863149266322409</v>
      </c>
      <c r="N395" s="145">
        <f t="shared" si="632"/>
        <v>3.0438313477528878</v>
      </c>
      <c r="O395" s="145">
        <f t="shared" si="632"/>
        <v>2.8852308111851301</v>
      </c>
      <c r="P395" s="145">
        <f t="shared" si="632"/>
        <v>2.4122638621294974</v>
      </c>
      <c r="Q395" s="146">
        <f>+Q216/Q37</f>
        <v>2.1217341422406544</v>
      </c>
      <c r="R395" s="146">
        <f>+R216/R37</f>
        <v>2.1846997647460151</v>
      </c>
      <c r="S395" s="161">
        <f t="shared" ref="S395" si="636">+R395/Q395-1</f>
        <v>2.9676490212324991E-2</v>
      </c>
      <c r="T395" s="170">
        <f t="shared" ref="T395" si="637">+POWER(R395/M395,0.2)-1</f>
        <v>-5.2651974257166057E-2</v>
      </c>
    </row>
    <row r="396" spans="1:20" ht="28">
      <c r="A396" s="143" t="s">
        <v>15</v>
      </c>
      <c r="B396" s="149">
        <f t="shared" ref="B396:G396" si="638">+B395/B$539</f>
        <v>0.90712296353205246</v>
      </c>
      <c r="C396" s="149">
        <f t="shared" si="638"/>
        <v>0.82246124416456801</v>
      </c>
      <c r="D396" s="149">
        <f t="shared" si="638"/>
        <v>1.0050879320271795</v>
      </c>
      <c r="E396" s="149">
        <f t="shared" si="638"/>
        <v>1.034527924135435</v>
      </c>
      <c r="F396" s="149">
        <f t="shared" si="638"/>
        <v>1.113203340271528</v>
      </c>
      <c r="G396" s="149">
        <f t="shared" si="638"/>
        <v>0.7509945830132525</v>
      </c>
      <c r="H396" s="151"/>
      <c r="I396" s="152"/>
      <c r="J396" s="3"/>
      <c r="K396" s="143" t="s">
        <v>15</v>
      </c>
      <c r="L396" s="149">
        <f t="shared" ref="L396:Q396" si="639">+L395/L$539</f>
        <v>1.0098456184588547</v>
      </c>
      <c r="M396" s="149">
        <f t="shared" si="639"/>
        <v>0.84971700261544636</v>
      </c>
      <c r="N396" s="149">
        <f t="shared" si="639"/>
        <v>0.88543683435978027</v>
      </c>
      <c r="O396" s="149">
        <f t="shared" si="639"/>
        <v>1.0462757262059839</v>
      </c>
      <c r="P396" s="149">
        <f t="shared" si="639"/>
        <v>1.1430007123864696</v>
      </c>
      <c r="Q396" s="220">
        <f t="shared" si="639"/>
        <v>0.85810063549320204</v>
      </c>
      <c r="R396" s="220">
        <f t="shared" ref="R396" si="640">+R395/R$539</f>
        <v>0.7465798403673447</v>
      </c>
      <c r="S396" s="160"/>
      <c r="T396" s="152"/>
    </row>
    <row r="397" spans="1:20" ht="29" thickBot="1">
      <c r="A397" s="144" t="s">
        <v>12</v>
      </c>
      <c r="B397" s="153"/>
      <c r="C397" s="154">
        <f>+C395/B395-1</f>
        <v>3.3353515835875536E-2</v>
      </c>
      <c r="D397" s="154">
        <f t="shared" ref="D397:G397" si="641">+D395/C395-1</f>
        <v>2.2563849099469735E-2</v>
      </c>
      <c r="E397" s="154">
        <f t="shared" si="641"/>
        <v>-0.10545483796911792</v>
      </c>
      <c r="F397" s="154">
        <f t="shared" si="641"/>
        <v>-0.17748666998000562</v>
      </c>
      <c r="G397" s="154">
        <f t="shared" si="641"/>
        <v>-3.3249997408192455E-2</v>
      </c>
      <c r="H397" s="156"/>
      <c r="I397" s="157"/>
      <c r="J397" s="2"/>
      <c r="K397" s="144" t="s">
        <v>12</v>
      </c>
      <c r="L397" s="153"/>
      <c r="M397" s="154">
        <f>+M395/L395-1</f>
        <v>-3.4854758250962847E-3</v>
      </c>
      <c r="N397" s="154">
        <f t="shared" ref="N397:R397" si="642">+N395/M395-1</f>
        <v>6.3106064205502355E-2</v>
      </c>
      <c r="O397" s="154">
        <f t="shared" si="642"/>
        <v>-5.2105559884204733E-2</v>
      </c>
      <c r="P397" s="154">
        <f t="shared" si="642"/>
        <v>-0.16392690221596451</v>
      </c>
      <c r="Q397" s="155">
        <f t="shared" si="642"/>
        <v>-0.12043861554696145</v>
      </c>
      <c r="R397" s="155">
        <f t="shared" si="642"/>
        <v>2.9676490212324991E-2</v>
      </c>
      <c r="S397" s="156"/>
      <c r="T397" s="157"/>
    </row>
    <row r="398" spans="1:20" ht="15" thickBo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</row>
    <row r="399" spans="1:20" ht="15" thickBot="1">
      <c r="A399" s="288" t="s">
        <v>141</v>
      </c>
      <c r="B399" s="289"/>
      <c r="C399" s="289"/>
      <c r="D399" s="289"/>
      <c r="E399" s="289"/>
      <c r="F399" s="289"/>
      <c r="G399" s="289"/>
      <c r="H399" s="289"/>
      <c r="I399" s="290"/>
      <c r="J399" s="2"/>
      <c r="K399" s="288" t="s">
        <v>142</v>
      </c>
      <c r="L399" s="289"/>
      <c r="M399" s="289"/>
      <c r="N399" s="289"/>
      <c r="O399" s="289"/>
      <c r="P399" s="289"/>
      <c r="Q399" s="289"/>
      <c r="R399" s="289"/>
      <c r="S399" s="289"/>
      <c r="T399" s="290"/>
    </row>
    <row r="400" spans="1:20" ht="42">
      <c r="A400" s="136"/>
      <c r="B400" s="137">
        <v>2016</v>
      </c>
      <c r="C400" s="137">
        <f>+B400+1</f>
        <v>2017</v>
      </c>
      <c r="D400" s="137">
        <f t="shared" ref="D400:H400" si="643">+C400+1</f>
        <v>2018</v>
      </c>
      <c r="E400" s="137">
        <f t="shared" si="643"/>
        <v>2019</v>
      </c>
      <c r="F400" s="137">
        <f t="shared" si="643"/>
        <v>2020</v>
      </c>
      <c r="G400" s="138">
        <f t="shared" si="643"/>
        <v>2021</v>
      </c>
      <c r="H400" s="139">
        <f t="shared" si="643"/>
        <v>2022</v>
      </c>
      <c r="I400" s="140" t="s">
        <v>16</v>
      </c>
      <c r="J400" s="2"/>
      <c r="K400" s="136"/>
      <c r="L400" s="137">
        <v>2016</v>
      </c>
      <c r="M400" s="137">
        <f>+L400+1</f>
        <v>2017</v>
      </c>
      <c r="N400" s="137">
        <f t="shared" ref="N400:Q400" si="644">+M400+1</f>
        <v>2018</v>
      </c>
      <c r="O400" s="137">
        <f t="shared" si="644"/>
        <v>2019</v>
      </c>
      <c r="P400" s="137">
        <f t="shared" si="644"/>
        <v>2020</v>
      </c>
      <c r="Q400" s="138">
        <f t="shared" si="644"/>
        <v>2021</v>
      </c>
      <c r="R400" s="139">
        <v>2022</v>
      </c>
      <c r="S400" s="158" t="s">
        <v>16</v>
      </c>
      <c r="T400" s="140" t="s">
        <v>21</v>
      </c>
    </row>
    <row r="401" spans="1:20">
      <c r="A401" s="141" t="s">
        <v>10</v>
      </c>
      <c r="B401" s="6">
        <f t="shared" ref="B401:G410" si="645">+B222/B43</f>
        <v>3.1696558458713877</v>
      </c>
      <c r="C401" s="6">
        <f t="shared" si="645"/>
        <v>3.50699402482554</v>
      </c>
      <c r="D401" s="6">
        <f t="shared" si="645"/>
        <v>4.2087328447789751</v>
      </c>
      <c r="E401" s="6">
        <f t="shared" si="645"/>
        <v>1.4303046894182667</v>
      </c>
      <c r="F401" s="6">
        <f t="shared" si="645"/>
        <v>1.182043110234672</v>
      </c>
      <c r="G401" s="133">
        <f t="shared" si="645"/>
        <v>2.0937419701535847</v>
      </c>
      <c r="H401" s="135">
        <f t="shared" ref="H401" si="646">+H222/H43</f>
        <v>4.8451267780730234</v>
      </c>
      <c r="I401" s="134">
        <f>+H401/G401-1</f>
        <v>1.3140992763867714</v>
      </c>
      <c r="J401" s="2"/>
      <c r="K401" s="141" t="s">
        <v>10</v>
      </c>
      <c r="L401" s="6">
        <f t="shared" ref="L401:R410" si="647">+L222/L43</f>
        <v>3.2454869276217302</v>
      </c>
      <c r="M401" s="6">
        <f t="shared" si="647"/>
        <v>3.2905023147628034</v>
      </c>
      <c r="N401" s="6">
        <f t="shared" si="647"/>
        <v>3.9726390631520134</v>
      </c>
      <c r="O401" s="6">
        <f t="shared" si="647"/>
        <v>2.6272743302679222</v>
      </c>
      <c r="P401" s="6">
        <f t="shared" si="647"/>
        <v>1.9280766629478896</v>
      </c>
      <c r="Q401" s="133">
        <f t="shared" si="647"/>
        <v>1.563922534002437</v>
      </c>
      <c r="R401" s="133">
        <f t="shared" si="647"/>
        <v>2.4907495533592381</v>
      </c>
      <c r="S401" s="159">
        <f t="shared" ref="S401:S405" si="648">+R401/Q401-1</f>
        <v>0.59262974936798041</v>
      </c>
      <c r="T401" s="134">
        <f t="shared" ref="T401:T405" si="649">+POWER(R401/M401,0.2)-1</f>
        <v>-5.4168939020240892E-2</v>
      </c>
    </row>
    <row r="402" spans="1:20">
      <c r="A402" s="141" t="s">
        <v>11</v>
      </c>
      <c r="B402" s="6">
        <f t="shared" si="645"/>
        <v>3.1446680864837782</v>
      </c>
      <c r="C402" s="6">
        <f t="shared" si="645"/>
        <v>3.5637854452326381</v>
      </c>
      <c r="D402" s="6">
        <f t="shared" si="645"/>
        <v>4.0166992552902094</v>
      </c>
      <c r="E402" s="6">
        <f t="shared" si="645"/>
        <v>1.6735676189287225</v>
      </c>
      <c r="F402" s="6">
        <f t="shared" si="645"/>
        <v>1.6532754410142303</v>
      </c>
      <c r="G402" s="133">
        <f t="shared" si="645"/>
        <v>1.2424790239765369</v>
      </c>
      <c r="H402" s="135">
        <f t="shared" ref="H402" si="650">+H223/H44</f>
        <v>3.9283214996186482</v>
      </c>
      <c r="I402" s="134">
        <f t="shared" ref="I402:I405" si="651">+H402/G402-1</f>
        <v>2.1616803373034901</v>
      </c>
      <c r="J402" s="2"/>
      <c r="K402" s="141" t="s">
        <v>11</v>
      </c>
      <c r="L402" s="6">
        <f t="shared" si="647"/>
        <v>3.2489821691453153</v>
      </c>
      <c r="M402" s="6">
        <f t="shared" si="647"/>
        <v>3.3199383278310508</v>
      </c>
      <c r="N402" s="6">
        <f t="shared" si="647"/>
        <v>4.0080062813302879</v>
      </c>
      <c r="O402" s="6">
        <f t="shared" si="647"/>
        <v>2.4770874638257752</v>
      </c>
      <c r="P402" s="6">
        <f t="shared" si="647"/>
        <v>1.9217288548896112</v>
      </c>
      <c r="Q402" s="133">
        <f t="shared" si="647"/>
        <v>1.529064581638832</v>
      </c>
      <c r="R402" s="133">
        <f t="shared" si="647"/>
        <v>2.7602900532181369</v>
      </c>
      <c r="S402" s="159">
        <f t="shared" si="648"/>
        <v>0.80521482634807562</v>
      </c>
      <c r="T402" s="134">
        <f t="shared" si="649"/>
        <v>-3.6248779954440979E-2</v>
      </c>
    </row>
    <row r="403" spans="1:20">
      <c r="A403" s="141" t="s">
        <v>0</v>
      </c>
      <c r="B403" s="6">
        <f t="shared" si="645"/>
        <v>3.4773702364697217</v>
      </c>
      <c r="C403" s="6">
        <f t="shared" si="645"/>
        <v>3.9686602055569655</v>
      </c>
      <c r="D403" s="6">
        <f t="shared" si="645"/>
        <v>4.2638471563468876</v>
      </c>
      <c r="E403" s="6">
        <f t="shared" si="645"/>
        <v>2.3518567270759605</v>
      </c>
      <c r="F403" s="6">
        <f t="shared" si="645"/>
        <v>1.521915389015247</v>
      </c>
      <c r="G403" s="133">
        <f t="shared" si="645"/>
        <v>1.6193535988023802</v>
      </c>
      <c r="H403" s="135">
        <f t="shared" ref="H403" si="652">+H224/H45</f>
        <v>4.7989667727914682</v>
      </c>
      <c r="I403" s="134">
        <f t="shared" si="651"/>
        <v>1.9635076467181865</v>
      </c>
      <c r="J403" s="2"/>
      <c r="K403" s="141" t="s">
        <v>0</v>
      </c>
      <c r="L403" s="6">
        <f t="shared" si="647"/>
        <v>3.2770483830368358</v>
      </c>
      <c r="M403" s="6">
        <f t="shared" si="647"/>
        <v>3.3534202693986037</v>
      </c>
      <c r="N403" s="6">
        <f t="shared" si="647"/>
        <v>4.0285038460840381</v>
      </c>
      <c r="O403" s="6">
        <f t="shared" si="647"/>
        <v>2.3992926122592664</v>
      </c>
      <c r="P403" s="6">
        <f t="shared" si="647"/>
        <v>1.8449292052523012</v>
      </c>
      <c r="Q403" s="133">
        <f t="shared" si="647"/>
        <v>1.5363839777557058</v>
      </c>
      <c r="R403" s="133">
        <f t="shared" si="647"/>
        <v>2.9831363323699756</v>
      </c>
      <c r="S403" s="159">
        <f t="shared" si="648"/>
        <v>0.94166066267342452</v>
      </c>
      <c r="T403" s="134">
        <f t="shared" si="649"/>
        <v>-2.3129435844019164E-2</v>
      </c>
    </row>
    <row r="404" spans="1:20">
      <c r="A404" s="141" t="s">
        <v>1</v>
      </c>
      <c r="B404" s="6">
        <f t="shared" si="645"/>
        <v>2.9455544591335316</v>
      </c>
      <c r="C404" s="6">
        <f t="shared" si="645"/>
        <v>3.5673087776581713</v>
      </c>
      <c r="D404" s="6">
        <f t="shared" si="645"/>
        <v>4.0714655501921628</v>
      </c>
      <c r="E404" s="6">
        <f t="shared" si="645"/>
        <v>2.0809943920783089</v>
      </c>
      <c r="F404" s="6">
        <f t="shared" si="645"/>
        <v>1.4150023587178258</v>
      </c>
      <c r="G404" s="133">
        <f t="shared" si="645"/>
        <v>2.3334864104175059</v>
      </c>
      <c r="H404" s="135">
        <f t="shared" ref="H404" si="653">+H225/H46</f>
        <v>3.2769813946375179</v>
      </c>
      <c r="I404" s="134">
        <f t="shared" si="651"/>
        <v>0.4043284674844978</v>
      </c>
      <c r="J404" s="2"/>
      <c r="K404" s="141" t="s">
        <v>1</v>
      </c>
      <c r="L404" s="6">
        <f t="shared" si="647"/>
        <v>3.2424167314778551</v>
      </c>
      <c r="M404" s="6">
        <f t="shared" si="647"/>
        <v>3.4138775017497691</v>
      </c>
      <c r="N404" s="6">
        <f t="shared" si="647"/>
        <v>4.0734446449533079</v>
      </c>
      <c r="O404" s="6">
        <f t="shared" si="647"/>
        <v>2.3028455150301821</v>
      </c>
      <c r="P404" s="6">
        <f t="shared" si="647"/>
        <v>1.7782636091070987</v>
      </c>
      <c r="Q404" s="133">
        <f t="shared" si="647"/>
        <v>1.6036643465528766</v>
      </c>
      <c r="R404" s="133">
        <f t="shared" si="647"/>
        <v>3.0885094240100317</v>
      </c>
      <c r="S404" s="159">
        <f t="shared" si="648"/>
        <v>0.92590764435766948</v>
      </c>
      <c r="T404" s="134">
        <f t="shared" si="649"/>
        <v>-1.9832722954796767E-2</v>
      </c>
    </row>
    <row r="405" spans="1:20">
      <c r="A405" s="141" t="s">
        <v>2</v>
      </c>
      <c r="B405" s="6">
        <f t="shared" si="645"/>
        <v>2.9574226715632257</v>
      </c>
      <c r="C405" s="6">
        <f t="shared" si="645"/>
        <v>3.9306389293688251</v>
      </c>
      <c r="D405" s="6">
        <f t="shared" si="645"/>
        <v>4.1299647826096688</v>
      </c>
      <c r="E405" s="6">
        <f t="shared" si="645"/>
        <v>2.0585026522159939</v>
      </c>
      <c r="F405" s="6">
        <f t="shared" si="645"/>
        <v>1.2852645483165108</v>
      </c>
      <c r="G405" s="133">
        <f t="shared" si="645"/>
        <v>2.0901720841038429</v>
      </c>
      <c r="H405" s="135">
        <f t="shared" ref="H405" si="654">+H226/H47</f>
        <v>4.50577804812922</v>
      </c>
      <c r="I405" s="134">
        <f t="shared" si="651"/>
        <v>1.1556971707719765</v>
      </c>
      <c r="J405" s="2"/>
      <c r="K405" s="141" t="s">
        <v>2</v>
      </c>
      <c r="L405" s="6">
        <f t="shared" si="647"/>
        <v>3.2169191251396536</v>
      </c>
      <c r="M405" s="6">
        <f t="shared" si="647"/>
        <v>3.5064946965952242</v>
      </c>
      <c r="N405" s="6">
        <f t="shared" si="647"/>
        <v>4.0908464773311533</v>
      </c>
      <c r="O405" s="6">
        <f t="shared" si="647"/>
        <v>2.2058901070226256</v>
      </c>
      <c r="P405" s="6">
        <f t="shared" si="647"/>
        <v>1.6922510351575755</v>
      </c>
      <c r="Q405" s="133">
        <f t="shared" si="647"/>
        <v>1.6850899108571578</v>
      </c>
      <c r="R405" s="133">
        <f t="shared" si="647"/>
        <v>3.3553008937509277</v>
      </c>
      <c r="S405" s="159">
        <f t="shared" si="648"/>
        <v>0.99117024684111987</v>
      </c>
      <c r="T405" s="134">
        <f t="shared" si="649"/>
        <v>-8.7763460449212793E-3</v>
      </c>
    </row>
    <row r="406" spans="1:20">
      <c r="A406" s="141" t="s">
        <v>3</v>
      </c>
      <c r="B406" s="6">
        <f t="shared" si="645"/>
        <v>2.8237358978368059</v>
      </c>
      <c r="C406" s="6">
        <f t="shared" si="645"/>
        <v>4.0627736517340614</v>
      </c>
      <c r="D406" s="6">
        <f t="shared" si="645"/>
        <v>4.1847022287285798</v>
      </c>
      <c r="E406" s="6">
        <f t="shared" si="645"/>
        <v>2.5757523182055286</v>
      </c>
      <c r="F406" s="6">
        <f t="shared" si="645"/>
        <v>1.4919728220440216</v>
      </c>
      <c r="G406" s="133">
        <f t="shared" si="645"/>
        <v>2.287207666270155</v>
      </c>
      <c r="H406" s="135"/>
      <c r="I406" s="134"/>
      <c r="J406" s="2"/>
      <c r="K406" s="141" t="s">
        <v>3</v>
      </c>
      <c r="L406" s="6">
        <f t="shared" si="647"/>
        <v>3.1970590549158011</v>
      </c>
      <c r="M406" s="6">
        <f t="shared" si="647"/>
        <v>3.614778374133671</v>
      </c>
      <c r="N406" s="6">
        <f t="shared" si="647"/>
        <v>4.1008351180822418</v>
      </c>
      <c r="O406" s="6">
        <f t="shared" si="647"/>
        <v>2.1460561754893503</v>
      </c>
      <c r="P406" s="6">
        <f t="shared" si="647"/>
        <v>1.6426178359000121</v>
      </c>
      <c r="Q406" s="133">
        <f t="shared" si="647"/>
        <v>1.7317275894351958</v>
      </c>
      <c r="R406" s="135"/>
      <c r="S406" s="159"/>
      <c r="T406" s="134"/>
    </row>
    <row r="407" spans="1:20">
      <c r="A407" s="141" t="s">
        <v>4</v>
      </c>
      <c r="B407" s="6">
        <f t="shared" si="645"/>
        <v>3.7423742716040946</v>
      </c>
      <c r="C407" s="6">
        <f t="shared" si="645"/>
        <v>3.960018040913948</v>
      </c>
      <c r="D407" s="6">
        <f t="shared" si="645"/>
        <v>2.6114382268987697</v>
      </c>
      <c r="E407" s="6">
        <f t="shared" si="645"/>
        <v>2.2831575573110237</v>
      </c>
      <c r="F407" s="6">
        <f t="shared" si="645"/>
        <v>2.0637903095058885</v>
      </c>
      <c r="G407" s="133">
        <f t="shared" si="645"/>
        <v>3.124276066539029</v>
      </c>
      <c r="H407" s="135"/>
      <c r="I407" s="134"/>
      <c r="J407" s="2"/>
      <c r="K407" s="141" t="s">
        <v>4</v>
      </c>
      <c r="L407" s="6">
        <f t="shared" si="647"/>
        <v>3.2116215246282622</v>
      </c>
      <c r="M407" s="6">
        <f t="shared" si="647"/>
        <v>3.636350780550579</v>
      </c>
      <c r="N407" s="6">
        <f t="shared" si="647"/>
        <v>3.8938391370925851</v>
      </c>
      <c r="O407" s="6">
        <f t="shared" si="647"/>
        <v>2.1211698021426217</v>
      </c>
      <c r="P407" s="6">
        <f t="shared" si="647"/>
        <v>1.6297711180698384</v>
      </c>
      <c r="Q407" s="133">
        <f t="shared" si="647"/>
        <v>1.7801785327438135</v>
      </c>
      <c r="R407" s="135"/>
      <c r="S407" s="159"/>
      <c r="T407" s="134"/>
    </row>
    <row r="408" spans="1:20">
      <c r="A408" s="141" t="s">
        <v>5</v>
      </c>
      <c r="B408" s="6">
        <f t="shared" si="645"/>
        <v>3.4689124810278322</v>
      </c>
      <c r="C408" s="6">
        <f t="shared" si="645"/>
        <v>4.0274258120694242</v>
      </c>
      <c r="D408" s="6">
        <f t="shared" si="645"/>
        <v>2.5363304849507431</v>
      </c>
      <c r="E408" s="6">
        <f t="shared" si="645"/>
        <v>2.0287013345954521</v>
      </c>
      <c r="F408" s="6">
        <f t="shared" si="645"/>
        <v>1.3497907370137525</v>
      </c>
      <c r="G408" s="133">
        <f t="shared" si="645"/>
        <v>2.6516980143817701</v>
      </c>
      <c r="H408" s="135"/>
      <c r="I408" s="134"/>
      <c r="J408" s="2"/>
      <c r="K408" s="141" t="s">
        <v>5</v>
      </c>
      <c r="L408" s="6">
        <f t="shared" si="647"/>
        <v>3.2495608830966054</v>
      </c>
      <c r="M408" s="6">
        <f t="shared" si="647"/>
        <v>3.6896668838074245</v>
      </c>
      <c r="N408" s="6">
        <f t="shared" si="647"/>
        <v>3.6645087782051364</v>
      </c>
      <c r="O408" s="6">
        <f t="shared" si="647"/>
        <v>2.0754212848139217</v>
      </c>
      <c r="P408" s="6">
        <f t="shared" si="647"/>
        <v>1.5653915183677769</v>
      </c>
      <c r="Q408" s="133">
        <f t="shared" si="647"/>
        <v>1.8872596992097095</v>
      </c>
      <c r="R408" s="135"/>
      <c r="S408" s="159"/>
      <c r="T408" s="134"/>
    </row>
    <row r="409" spans="1:20">
      <c r="A409" s="141" t="s">
        <v>6</v>
      </c>
      <c r="B409" s="6">
        <f t="shared" si="645"/>
        <v>3.2257788135302787</v>
      </c>
      <c r="C409" s="6">
        <f t="shared" si="645"/>
        <v>4.0833160099215151</v>
      </c>
      <c r="D409" s="6">
        <f t="shared" si="645"/>
        <v>2.7559103900609627</v>
      </c>
      <c r="E409" s="6">
        <f t="shared" si="645"/>
        <v>2.562209732534797</v>
      </c>
      <c r="F409" s="6">
        <f t="shared" si="645"/>
        <v>1.8112560245327916</v>
      </c>
      <c r="G409" s="133">
        <f t="shared" si="645"/>
        <v>3.5912912597211788</v>
      </c>
      <c r="H409" s="135"/>
      <c r="I409" s="134"/>
      <c r="J409" s="2"/>
      <c r="K409" s="141" t="s">
        <v>6</v>
      </c>
      <c r="L409" s="6">
        <f t="shared" si="647"/>
        <v>3.2271725053105067</v>
      </c>
      <c r="M409" s="6">
        <f t="shared" si="647"/>
        <v>3.76703663659426</v>
      </c>
      <c r="N409" s="6">
        <f t="shared" si="647"/>
        <v>3.5458857612350902</v>
      </c>
      <c r="O409" s="6">
        <f t="shared" si="647"/>
        <v>2.0692468254253722</v>
      </c>
      <c r="P409" s="6">
        <f t="shared" si="647"/>
        <v>1.5304944103482176</v>
      </c>
      <c r="Q409" s="133">
        <f t="shared" si="647"/>
        <v>1.9941430960420146</v>
      </c>
      <c r="R409" s="135"/>
      <c r="S409" s="159"/>
      <c r="T409" s="134"/>
    </row>
    <row r="410" spans="1:20">
      <c r="A410" s="141" t="s">
        <v>7</v>
      </c>
      <c r="B410" s="6">
        <f t="shared" si="645"/>
        <v>3.7599850224663007</v>
      </c>
      <c r="C410" s="6">
        <f t="shared" si="645"/>
        <v>4.2468625778118065</v>
      </c>
      <c r="D410" s="6">
        <f t="shared" si="645"/>
        <v>2.8680613740611181</v>
      </c>
      <c r="E410" s="6">
        <f t="shared" si="645"/>
        <v>2.0027022136589778</v>
      </c>
      <c r="F410" s="6">
        <f t="shared" si="645"/>
        <v>1.5041435559754193</v>
      </c>
      <c r="G410" s="133">
        <f t="shared" si="645"/>
        <v>2.8469606067298656</v>
      </c>
      <c r="H410" s="135"/>
      <c r="I410" s="134"/>
      <c r="J410" s="2"/>
      <c r="K410" s="141" t="s">
        <v>7</v>
      </c>
      <c r="L410" s="6">
        <f t="shared" si="647"/>
        <v>3.24564216361521</v>
      </c>
      <c r="M410" s="6">
        <f t="shared" si="647"/>
        <v>3.8219433026453302</v>
      </c>
      <c r="N410" s="6">
        <f t="shared" si="647"/>
        <v>3.3845958997622709</v>
      </c>
      <c r="O410" s="6">
        <f t="shared" si="647"/>
        <v>2.0004439991371799</v>
      </c>
      <c r="P410" s="6">
        <f t="shared" si="647"/>
        <v>1.4950173497564303</v>
      </c>
      <c r="Q410" s="133">
        <f t="shared" si="647"/>
        <v>2.1090315581271586</v>
      </c>
      <c r="R410" s="135"/>
      <c r="S410" s="159"/>
      <c r="T410" s="134"/>
    </row>
    <row r="411" spans="1:20">
      <c r="A411" s="141" t="s">
        <v>8</v>
      </c>
      <c r="B411" s="6">
        <f t="shared" ref="B411:G413" si="655">+B232/B53</f>
        <v>3.2565976651725874</v>
      </c>
      <c r="C411" s="6">
        <f t="shared" si="655"/>
        <v>3.8146300016134838</v>
      </c>
      <c r="D411" s="6">
        <f t="shared" si="655"/>
        <v>2.0692772026100936</v>
      </c>
      <c r="E411" s="6">
        <f t="shared" si="655"/>
        <v>2.1400097191573821</v>
      </c>
      <c r="F411" s="6">
        <f t="shared" si="655"/>
        <v>1.9177789896326929</v>
      </c>
      <c r="G411" s="133">
        <f t="shared" si="655"/>
        <v>3.250301791076502</v>
      </c>
      <c r="H411" s="135"/>
      <c r="I411" s="134"/>
      <c r="J411" s="2"/>
      <c r="K411" s="141" t="s">
        <v>8</v>
      </c>
      <c r="L411" s="6">
        <f t="shared" ref="L411:P413" si="656">+L232/L53</f>
        <v>3.228952650200883</v>
      </c>
      <c r="M411" s="6">
        <f t="shared" si="656"/>
        <v>3.865728343613315</v>
      </c>
      <c r="N411" s="6">
        <f t="shared" si="656"/>
        <v>3.2213099303126747</v>
      </c>
      <c r="O411" s="6">
        <f t="shared" si="656"/>
        <v>2.0056907367599588</v>
      </c>
      <c r="P411" s="6">
        <f t="shared" si="656"/>
        <v>1.4867754784607514</v>
      </c>
      <c r="Q411" s="133">
        <f t="shared" ref="Q411" si="657">+Q232/Q53</f>
        <v>2.1944170513676893</v>
      </c>
      <c r="R411" s="135"/>
      <c r="S411" s="159"/>
      <c r="T411" s="134"/>
    </row>
    <row r="412" spans="1:20">
      <c r="A412" s="141" t="s">
        <v>9</v>
      </c>
      <c r="B412" s="6">
        <f t="shared" si="655"/>
        <v>3.48780763278614</v>
      </c>
      <c r="C412" s="6">
        <f t="shared" si="655"/>
        <v>4.2118215921924396</v>
      </c>
      <c r="D412" s="6">
        <f t="shared" si="655"/>
        <v>1.5904802026765774</v>
      </c>
      <c r="E412" s="6">
        <f t="shared" si="655"/>
        <v>1.229996342236124</v>
      </c>
      <c r="F412" s="6">
        <f t="shared" si="655"/>
        <v>1.2401060692642625</v>
      </c>
      <c r="G412" s="133">
        <f t="shared" si="655"/>
        <v>3.8213231839608945</v>
      </c>
      <c r="H412" s="135"/>
      <c r="I412" s="134"/>
      <c r="J412" s="2"/>
      <c r="K412" s="141" t="s">
        <v>9</v>
      </c>
      <c r="L412" s="6">
        <f t="shared" si="656"/>
        <v>3.2671424005819008</v>
      </c>
      <c r="M412" s="6">
        <f t="shared" si="656"/>
        <v>3.923565540112866</v>
      </c>
      <c r="N412" s="6">
        <f t="shared" si="656"/>
        <v>2.858525775919087</v>
      </c>
      <c r="O412" s="6">
        <f t="shared" si="656"/>
        <v>1.9511555237252025</v>
      </c>
      <c r="P412" s="6">
        <f t="shared" si="656"/>
        <v>1.4953904424016804</v>
      </c>
      <c r="Q412" s="133">
        <f t="shared" ref="Q412" si="658">+Q233/Q54</f>
        <v>2.4085255870089997</v>
      </c>
      <c r="R412" s="135"/>
      <c r="S412" s="159"/>
      <c r="T412" s="134"/>
    </row>
    <row r="413" spans="1:20" ht="28">
      <c r="A413" s="142" t="s">
        <v>13</v>
      </c>
      <c r="B413" s="145">
        <f t="shared" si="655"/>
        <v>3.2671424005819012</v>
      </c>
      <c r="C413" s="145">
        <f t="shared" si="655"/>
        <v>3.923565540112866</v>
      </c>
      <c r="D413" s="145">
        <f t="shared" si="655"/>
        <v>2.858525775919087</v>
      </c>
      <c r="E413" s="145">
        <f t="shared" si="655"/>
        <v>1.9511555237252025</v>
      </c>
      <c r="F413" s="145">
        <f t="shared" si="655"/>
        <v>1.4953904424016804</v>
      </c>
      <c r="G413" s="145">
        <f t="shared" ref="G413" si="659">+G234/G55</f>
        <v>2.4085255870089997</v>
      </c>
      <c r="H413" s="147"/>
      <c r="I413" s="148"/>
      <c r="J413" s="3"/>
      <c r="K413" s="142" t="s">
        <v>14</v>
      </c>
      <c r="L413" s="145">
        <f t="shared" si="656"/>
        <v>3.2380716318547629</v>
      </c>
      <c r="M413" s="145">
        <f t="shared" si="656"/>
        <v>3.5879782715064956</v>
      </c>
      <c r="N413" s="145">
        <f t="shared" si="656"/>
        <v>3.6893939707813792</v>
      </c>
      <c r="O413" s="145">
        <f t="shared" si="656"/>
        <v>2.1810484297707777</v>
      </c>
      <c r="P413" s="145">
        <f t="shared" si="656"/>
        <v>1.6540721328815946</v>
      </c>
      <c r="Q413" s="146">
        <f>+Q234/Q55</f>
        <v>1.8003394221442797</v>
      </c>
      <c r="R413" s="146">
        <f>+R234/R55</f>
        <v>2.8954342436278471</v>
      </c>
      <c r="S413" s="161">
        <f t="shared" ref="S413" si="660">+R413/Q413-1</f>
        <v>0.60827131151706038</v>
      </c>
      <c r="T413" s="170">
        <f t="shared" ref="T413" si="661">+POWER(R413/M413,0.2)-1</f>
        <v>-4.1983960199636905E-2</v>
      </c>
    </row>
    <row r="414" spans="1:20" ht="28">
      <c r="A414" s="143" t="s">
        <v>15</v>
      </c>
      <c r="B414" s="149">
        <f t="shared" ref="B414:G414" si="662">+B413/B$539</f>
        <v>1.036980748851636</v>
      </c>
      <c r="C414" s="149">
        <f t="shared" si="662"/>
        <v>1.0926571234917222</v>
      </c>
      <c r="D414" s="149">
        <f t="shared" si="662"/>
        <v>0.95135648675373363</v>
      </c>
      <c r="E414" s="149">
        <f t="shared" si="662"/>
        <v>0.74718637986865211</v>
      </c>
      <c r="F414" s="149">
        <f t="shared" si="662"/>
        <v>0.7491710688162283</v>
      </c>
      <c r="G414" s="149">
        <f t="shared" si="662"/>
        <v>0.84202654546093547</v>
      </c>
      <c r="H414" s="151"/>
      <c r="I414" s="152"/>
      <c r="J414" s="3"/>
      <c r="K414" s="143" t="s">
        <v>15</v>
      </c>
      <c r="L414" s="149">
        <f t="shared" ref="L414:Q414" si="663">+L413/L$539</f>
        <v>1.138101721695191</v>
      </c>
      <c r="M414" s="149">
        <f t="shared" si="663"/>
        <v>1.0648296189705322</v>
      </c>
      <c r="N414" s="149">
        <f t="shared" si="663"/>
        <v>1.0732280947846824</v>
      </c>
      <c r="O414" s="149">
        <f t="shared" si="663"/>
        <v>0.79091697652136939</v>
      </c>
      <c r="P414" s="149">
        <f t="shared" si="663"/>
        <v>0.78374743986475903</v>
      </c>
      <c r="Q414" s="220">
        <f t="shared" si="663"/>
        <v>0.72811780302220619</v>
      </c>
      <c r="R414" s="220">
        <f t="shared" ref="R414" si="664">+R413/R$539</f>
        <v>0.98945991128127819</v>
      </c>
      <c r="S414" s="160"/>
      <c r="T414" s="152"/>
    </row>
    <row r="415" spans="1:20" ht="29" thickBot="1">
      <c r="A415" s="144" t="s">
        <v>12</v>
      </c>
      <c r="B415" s="153"/>
      <c r="C415" s="154">
        <f>+C413/B413-1</f>
        <v>0.2009165989869468</v>
      </c>
      <c r="D415" s="154">
        <f t="shared" ref="D415:G415" si="665">+D413/C413-1</f>
        <v>-0.27144691564477907</v>
      </c>
      <c r="E415" s="154">
        <f t="shared" si="665"/>
        <v>-0.31742594726197371</v>
      </c>
      <c r="F415" s="154">
        <f t="shared" si="665"/>
        <v>-0.23358726446027345</v>
      </c>
      <c r="G415" s="154">
        <f t="shared" si="665"/>
        <v>0.61063326253494932</v>
      </c>
      <c r="H415" s="156"/>
      <c r="I415" s="157"/>
      <c r="J415" s="2"/>
      <c r="K415" s="144" t="s">
        <v>12</v>
      </c>
      <c r="L415" s="153"/>
      <c r="M415" s="154">
        <f>+M413/L413-1</f>
        <v>0.1080601911982122</v>
      </c>
      <c r="N415" s="154">
        <f t="shared" ref="N415:R415" si="666">+N413/M413-1</f>
        <v>2.8265416231827434E-2</v>
      </c>
      <c r="O415" s="154">
        <f t="shared" si="666"/>
        <v>-0.40883287416744707</v>
      </c>
      <c r="P415" s="154">
        <f t="shared" si="666"/>
        <v>-0.24161604561186512</v>
      </c>
      <c r="Q415" s="155">
        <f t="shared" si="666"/>
        <v>8.84286037803379E-2</v>
      </c>
      <c r="R415" s="155">
        <f t="shared" si="666"/>
        <v>0.60827131151706038</v>
      </c>
      <c r="S415" s="156"/>
      <c r="T415" s="157"/>
    </row>
    <row r="416" spans="1:20" ht="15" thickBot="1"/>
    <row r="417" spans="1:20" ht="15" thickBot="1">
      <c r="A417" s="288" t="s">
        <v>143</v>
      </c>
      <c r="B417" s="289"/>
      <c r="C417" s="289"/>
      <c r="D417" s="289"/>
      <c r="E417" s="289"/>
      <c r="F417" s="289"/>
      <c r="G417" s="289"/>
      <c r="H417" s="289"/>
      <c r="I417" s="290"/>
      <c r="J417" s="2"/>
      <c r="K417" s="288" t="s">
        <v>144</v>
      </c>
      <c r="L417" s="289"/>
      <c r="M417" s="289"/>
      <c r="N417" s="289"/>
      <c r="O417" s="289"/>
      <c r="P417" s="289"/>
      <c r="Q417" s="289"/>
      <c r="R417" s="289"/>
      <c r="S417" s="289"/>
      <c r="T417" s="290"/>
    </row>
    <row r="418" spans="1:20" ht="42">
      <c r="A418" s="136"/>
      <c r="B418" s="137">
        <v>2016</v>
      </c>
      <c r="C418" s="137">
        <f>+B418+1</f>
        <v>2017</v>
      </c>
      <c r="D418" s="137">
        <f t="shared" ref="D418:H418" si="667">+C418+1</f>
        <v>2018</v>
      </c>
      <c r="E418" s="137">
        <f t="shared" si="667"/>
        <v>2019</v>
      </c>
      <c r="F418" s="137">
        <f t="shared" si="667"/>
        <v>2020</v>
      </c>
      <c r="G418" s="138">
        <f t="shared" si="667"/>
        <v>2021</v>
      </c>
      <c r="H418" s="139">
        <f t="shared" si="667"/>
        <v>2022</v>
      </c>
      <c r="I418" s="140" t="s">
        <v>16</v>
      </c>
      <c r="J418" s="2"/>
      <c r="K418" s="136"/>
      <c r="L418" s="137">
        <v>2016</v>
      </c>
      <c r="M418" s="137">
        <f>+L418+1</f>
        <v>2017</v>
      </c>
      <c r="N418" s="137">
        <f t="shared" ref="N418:Q418" si="668">+M418+1</f>
        <v>2018</v>
      </c>
      <c r="O418" s="137">
        <f t="shared" si="668"/>
        <v>2019</v>
      </c>
      <c r="P418" s="137">
        <f t="shared" si="668"/>
        <v>2020</v>
      </c>
      <c r="Q418" s="138">
        <f t="shared" si="668"/>
        <v>2021</v>
      </c>
      <c r="R418" s="139">
        <v>2022</v>
      </c>
      <c r="S418" s="158" t="s">
        <v>16</v>
      </c>
      <c r="T418" s="140" t="s">
        <v>21</v>
      </c>
    </row>
    <row r="419" spans="1:20">
      <c r="A419" s="141" t="s">
        <v>10</v>
      </c>
      <c r="B419" s="6">
        <f t="shared" ref="B419:G428" si="669">+B240/B61</f>
        <v>3.8716666383295002</v>
      </c>
      <c r="C419" s="6">
        <f t="shared" si="669"/>
        <v>3.140753430653592</v>
      </c>
      <c r="D419" s="6">
        <f t="shared" si="669"/>
        <v>3.8087342958709103</v>
      </c>
      <c r="E419" s="6">
        <f t="shared" si="669"/>
        <v>3.449707936396806</v>
      </c>
      <c r="F419" s="6">
        <f t="shared" si="669"/>
        <v>2.9658430932871607</v>
      </c>
      <c r="G419" s="133">
        <f t="shared" si="669"/>
        <v>3.312726435906364</v>
      </c>
      <c r="H419" s="135">
        <f t="shared" ref="H419" si="670">+H240/H61</f>
        <v>3.1904686458242022</v>
      </c>
      <c r="I419" s="134">
        <f>+H419/G419-1</f>
        <v>-3.6905489314487228E-2</v>
      </c>
      <c r="J419" s="2"/>
      <c r="K419" s="141" t="s">
        <v>10</v>
      </c>
      <c r="L419" s="6">
        <f t="shared" ref="L419:R428" si="671">+L240/L61</f>
        <v>3.8240676062425094</v>
      </c>
      <c r="M419" s="6">
        <f t="shared" si="671"/>
        <v>3.1778579216640108</v>
      </c>
      <c r="N419" s="6">
        <f t="shared" si="671"/>
        <v>3.4137126417175763</v>
      </c>
      <c r="O419" s="6">
        <f t="shared" si="671"/>
        <v>3.4718310226437499</v>
      </c>
      <c r="P419" s="6">
        <f t="shared" si="671"/>
        <v>3.2576070754456254</v>
      </c>
      <c r="Q419" s="133">
        <f t="shared" si="671"/>
        <v>2.8860430174325251</v>
      </c>
      <c r="R419" s="133">
        <f t="shared" si="671"/>
        <v>2.9618018208234287</v>
      </c>
      <c r="S419" s="159">
        <f t="shared" ref="S419:S423" si="672">+R419/Q419-1</f>
        <v>2.6250060353674165E-2</v>
      </c>
      <c r="T419" s="134">
        <f t="shared" ref="T419:T423" si="673">+POWER(R419/M419,0.2)-1</f>
        <v>-1.3983224445295428E-2</v>
      </c>
    </row>
    <row r="420" spans="1:20">
      <c r="A420" s="141" t="s">
        <v>11</v>
      </c>
      <c r="B420" s="6">
        <f t="shared" si="669"/>
        <v>3.5263820748510311</v>
      </c>
      <c r="C420" s="6">
        <f t="shared" si="669"/>
        <v>3.1037901576765914</v>
      </c>
      <c r="D420" s="6">
        <f t="shared" si="669"/>
        <v>3.2729579441775094</v>
      </c>
      <c r="E420" s="6">
        <f t="shared" si="669"/>
        <v>3.4984316808149774</v>
      </c>
      <c r="F420" s="6">
        <f t="shared" si="669"/>
        <v>3.2416663062967164</v>
      </c>
      <c r="G420" s="133">
        <f t="shared" si="669"/>
        <v>3.2408806751394947</v>
      </c>
      <c r="H420" s="135">
        <f t="shared" ref="H420" si="674">+H241/H62</f>
        <v>2.9667549358871446</v>
      </c>
      <c r="I420" s="134">
        <f t="shared" ref="I420:I423" si="675">+H420/G420-1</f>
        <v>-8.4583718664850593E-2</v>
      </c>
      <c r="J420" s="2"/>
      <c r="K420" s="141" t="s">
        <v>11</v>
      </c>
      <c r="L420" s="6">
        <f t="shared" si="671"/>
        <v>3.8367748255262875</v>
      </c>
      <c r="M420" s="6">
        <f t="shared" si="671"/>
        <v>3.1613951736758872</v>
      </c>
      <c r="N420" s="6">
        <f t="shared" si="671"/>
        <v>3.422787453596527</v>
      </c>
      <c r="O420" s="6">
        <f t="shared" si="671"/>
        <v>3.4844480161993925</v>
      </c>
      <c r="P420" s="6">
        <f t="shared" si="671"/>
        <v>3.2443135594239219</v>
      </c>
      <c r="Q420" s="133">
        <f t="shared" si="671"/>
        <v>2.8867111985943215</v>
      </c>
      <c r="R420" s="133">
        <f t="shared" si="671"/>
        <v>2.9499370177169233</v>
      </c>
      <c r="S420" s="159">
        <f t="shared" si="672"/>
        <v>2.1902370820257255E-2</v>
      </c>
      <c r="T420" s="134">
        <f t="shared" si="673"/>
        <v>-1.3750510189159182E-2</v>
      </c>
    </row>
    <row r="421" spans="1:20">
      <c r="A421" s="141" t="s">
        <v>0</v>
      </c>
      <c r="B421" s="6">
        <f t="shared" si="669"/>
        <v>3.2764632012710817</v>
      </c>
      <c r="C421" s="6">
        <f t="shared" si="669"/>
        <v>3.185540565197325</v>
      </c>
      <c r="D421" s="6">
        <f t="shared" si="669"/>
        <v>3.4016848489694991</v>
      </c>
      <c r="E421" s="6">
        <f t="shared" si="669"/>
        <v>3.3286381285362041</v>
      </c>
      <c r="F421" s="6">
        <f t="shared" si="669"/>
        <v>3.214494447691409</v>
      </c>
      <c r="G421" s="133">
        <f t="shared" si="669"/>
        <v>2.9321236804141426</v>
      </c>
      <c r="H421" s="135">
        <f t="shared" ref="H421" si="676">+H242/H63</f>
        <v>2.9085195426425208</v>
      </c>
      <c r="I421" s="134">
        <f t="shared" si="675"/>
        <v>-8.0501848981650026E-3</v>
      </c>
      <c r="J421" s="2"/>
      <c r="K421" s="141" t="s">
        <v>0</v>
      </c>
      <c r="L421" s="6">
        <f t="shared" si="671"/>
        <v>3.7857101356366605</v>
      </c>
      <c r="M421" s="6">
        <f t="shared" si="671"/>
        <v>3.1550394346946149</v>
      </c>
      <c r="N421" s="6">
        <f t="shared" si="671"/>
        <v>3.4342258543217303</v>
      </c>
      <c r="O421" s="6">
        <f t="shared" si="671"/>
        <v>3.4808252556644268</v>
      </c>
      <c r="P421" s="6">
        <f t="shared" si="671"/>
        <v>3.2377950267392075</v>
      </c>
      <c r="Q421" s="133">
        <f t="shared" si="671"/>
        <v>2.8787222529847161</v>
      </c>
      <c r="R421" s="133">
        <f t="shared" si="671"/>
        <v>2.9483353243276067</v>
      </c>
      <c r="S421" s="159">
        <f t="shared" si="672"/>
        <v>2.4181933936389566E-2</v>
      </c>
      <c r="T421" s="134">
        <f t="shared" si="673"/>
        <v>-1.3460640467279572E-2</v>
      </c>
    </row>
    <row r="422" spans="1:20">
      <c r="A422" s="141" t="s">
        <v>1</v>
      </c>
      <c r="B422" s="6">
        <f t="shared" si="669"/>
        <v>3.472687266813355</v>
      </c>
      <c r="C422" s="6">
        <f t="shared" si="669"/>
        <v>3.4122466766567388</v>
      </c>
      <c r="D422" s="6">
        <f t="shared" si="669"/>
        <v>3.5550880581229598</v>
      </c>
      <c r="E422" s="6">
        <f t="shared" si="669"/>
        <v>3.2075515712543003</v>
      </c>
      <c r="F422" s="6">
        <f t="shared" si="669"/>
        <v>3.1937715605171455</v>
      </c>
      <c r="G422" s="133">
        <f t="shared" si="669"/>
        <v>3.1308561083766038</v>
      </c>
      <c r="H422" s="135">
        <f t="shared" ref="H422" si="677">+H243/H64</f>
        <v>3.189280913237984</v>
      </c>
      <c r="I422" s="134">
        <f t="shared" si="675"/>
        <v>1.8660967747787804E-2</v>
      </c>
      <c r="J422" s="2"/>
      <c r="K422" s="141" t="s">
        <v>1</v>
      </c>
      <c r="L422" s="6">
        <f t="shared" si="671"/>
        <v>3.7540823445728728</v>
      </c>
      <c r="M422" s="6">
        <f t="shared" si="671"/>
        <v>3.157822616515904</v>
      </c>
      <c r="N422" s="6">
        <f t="shared" si="671"/>
        <v>3.4461072228494931</v>
      </c>
      <c r="O422" s="6">
        <f t="shared" si="671"/>
        <v>3.4489907593065792</v>
      </c>
      <c r="P422" s="6">
        <f t="shared" si="671"/>
        <v>3.2386148386611584</v>
      </c>
      <c r="Q422" s="133">
        <f t="shared" si="671"/>
        <v>2.8885242569053591</v>
      </c>
      <c r="R422" s="133">
        <f t="shared" si="671"/>
        <v>2.955354231844447</v>
      </c>
      <c r="S422" s="159">
        <f t="shared" si="672"/>
        <v>2.3136373107936592E-2</v>
      </c>
      <c r="T422" s="134">
        <f t="shared" si="673"/>
        <v>-1.3165412837523149E-2</v>
      </c>
    </row>
    <row r="423" spans="1:20">
      <c r="A423" s="141" t="s">
        <v>2</v>
      </c>
      <c r="B423" s="6">
        <f t="shared" si="669"/>
        <v>3.0916143626581718</v>
      </c>
      <c r="C423" s="6">
        <f t="shared" si="669"/>
        <v>3.3374576076447315</v>
      </c>
      <c r="D423" s="6">
        <f t="shared" si="669"/>
        <v>3.9009056972878606</v>
      </c>
      <c r="E423" s="6">
        <f t="shared" si="669"/>
        <v>3.0994803266518187</v>
      </c>
      <c r="F423" s="6">
        <f t="shared" si="669"/>
        <v>2.6774203983643647</v>
      </c>
      <c r="G423" s="133">
        <f t="shared" si="669"/>
        <v>2.8672836095612406</v>
      </c>
      <c r="H423" s="135">
        <f t="shared" ref="H423" si="678">+H244/H65</f>
        <v>2.8289147476735539</v>
      </c>
      <c r="I423" s="134">
        <f t="shared" si="675"/>
        <v>-1.3381606814108604E-2</v>
      </c>
      <c r="J423" s="2"/>
      <c r="K423" s="141" t="s">
        <v>2</v>
      </c>
      <c r="L423" s="6">
        <f t="shared" si="671"/>
        <v>3.6599873987155247</v>
      </c>
      <c r="M423" s="6">
        <f t="shared" si="671"/>
        <v>3.1782996673340596</v>
      </c>
      <c r="N423" s="6">
        <f t="shared" si="671"/>
        <v>3.4891835310537336</v>
      </c>
      <c r="O423" s="6">
        <f t="shared" si="671"/>
        <v>3.3822870328778865</v>
      </c>
      <c r="P423" s="6">
        <f t="shared" si="671"/>
        <v>3.2020059833198129</v>
      </c>
      <c r="Q423" s="133">
        <f t="shared" si="671"/>
        <v>2.8977987000245933</v>
      </c>
      <c r="R423" s="133">
        <f t="shared" si="671"/>
        <v>2.9501218444029522</v>
      </c>
      <c r="S423" s="159">
        <f t="shared" si="672"/>
        <v>1.8056169456461824E-2</v>
      </c>
      <c r="T423" s="134">
        <f t="shared" si="673"/>
        <v>-1.4789521676168316E-2</v>
      </c>
    </row>
    <row r="424" spans="1:20">
      <c r="A424" s="141" t="s">
        <v>3</v>
      </c>
      <c r="B424" s="6">
        <f t="shared" si="669"/>
        <v>2.9478928793855097</v>
      </c>
      <c r="C424" s="6">
        <f t="shared" si="669"/>
        <v>3.2240434790950889</v>
      </c>
      <c r="D424" s="6">
        <f t="shared" si="669"/>
        <v>3.3524821664692683</v>
      </c>
      <c r="E424" s="6">
        <f t="shared" si="669"/>
        <v>3.5613365760921645</v>
      </c>
      <c r="F424" s="6">
        <f t="shared" si="669"/>
        <v>2.8166604670961939</v>
      </c>
      <c r="G424" s="133">
        <f t="shared" si="669"/>
        <v>2.7641406056270563</v>
      </c>
      <c r="H424" s="135"/>
      <c r="I424" s="134"/>
      <c r="J424" s="2"/>
      <c r="K424" s="141" t="s">
        <v>3</v>
      </c>
      <c r="L424" s="6">
        <f t="shared" si="671"/>
        <v>3.5569492516687964</v>
      </c>
      <c r="M424" s="6">
        <f t="shared" si="671"/>
        <v>3.2007330039977577</v>
      </c>
      <c r="N424" s="6">
        <f t="shared" si="671"/>
        <v>3.5014062024571335</v>
      </c>
      <c r="O424" s="6">
        <f t="shared" si="671"/>
        <v>3.3989553765501466</v>
      </c>
      <c r="P424" s="6">
        <f t="shared" si="671"/>
        <v>3.135853746207228</v>
      </c>
      <c r="Q424" s="133">
        <f t="shared" si="671"/>
        <v>2.8920788864308995</v>
      </c>
      <c r="R424" s="135"/>
      <c r="S424" s="159"/>
      <c r="T424" s="134"/>
    </row>
    <row r="425" spans="1:20">
      <c r="A425" s="141" t="s">
        <v>4</v>
      </c>
      <c r="B425" s="6">
        <f t="shared" si="669"/>
        <v>3.1133942816287892</v>
      </c>
      <c r="C425" s="6">
        <f t="shared" si="669"/>
        <v>3.1410622501427756</v>
      </c>
      <c r="D425" s="6">
        <f t="shared" si="669"/>
        <v>3.5116215136837448</v>
      </c>
      <c r="E425" s="6">
        <f t="shared" si="669"/>
        <v>3.0142667420842462</v>
      </c>
      <c r="F425" s="6">
        <f t="shared" si="669"/>
        <v>2.6308213810021637</v>
      </c>
      <c r="G425" s="133">
        <f t="shared" si="669"/>
        <v>2.7408811428043083</v>
      </c>
      <c r="H425" s="135"/>
      <c r="I425" s="134"/>
      <c r="J425" s="2"/>
      <c r="K425" s="141" t="s">
        <v>4</v>
      </c>
      <c r="L425" s="6">
        <f t="shared" si="671"/>
        <v>3.486111715773986</v>
      </c>
      <c r="M425" s="6">
        <f t="shared" si="671"/>
        <v>3.202035838293376</v>
      </c>
      <c r="N425" s="6">
        <f t="shared" si="671"/>
        <v>3.5432518238110817</v>
      </c>
      <c r="O425" s="6">
        <f t="shared" si="671"/>
        <v>3.346784337886846</v>
      </c>
      <c r="P425" s="6">
        <f t="shared" si="671"/>
        <v>3.0878376274783697</v>
      </c>
      <c r="Q425" s="133">
        <f t="shared" si="671"/>
        <v>2.8977107065963681</v>
      </c>
      <c r="R425" s="135"/>
      <c r="S425" s="159"/>
      <c r="T425" s="134"/>
    </row>
    <row r="426" spans="1:20">
      <c r="A426" s="141" t="s">
        <v>5</v>
      </c>
      <c r="B426" s="6">
        <f t="shared" si="669"/>
        <v>3.2479693906537923</v>
      </c>
      <c r="C426" s="6">
        <f t="shared" si="669"/>
        <v>3.2738296447906801</v>
      </c>
      <c r="D426" s="6">
        <f t="shared" si="669"/>
        <v>3.7831768529385217</v>
      </c>
      <c r="E426" s="6">
        <f t="shared" si="669"/>
        <v>3.7028817804267189</v>
      </c>
      <c r="F426" s="6">
        <f t="shared" si="669"/>
        <v>2.7115477593479795</v>
      </c>
      <c r="G426" s="133">
        <f t="shared" si="669"/>
        <v>2.8921621046657369</v>
      </c>
      <c r="H426" s="135"/>
      <c r="I426" s="134"/>
      <c r="J426" s="2"/>
      <c r="K426" s="141" t="s">
        <v>5</v>
      </c>
      <c r="L426" s="6">
        <f t="shared" si="671"/>
        <v>3.4316349098909056</v>
      </c>
      <c r="M426" s="6">
        <f t="shared" si="671"/>
        <v>3.2049074824452721</v>
      </c>
      <c r="N426" s="6">
        <f t="shared" si="671"/>
        <v>3.5966588885352313</v>
      </c>
      <c r="O426" s="6">
        <f t="shared" si="671"/>
        <v>3.3332594751672775</v>
      </c>
      <c r="P426" s="6">
        <f t="shared" si="671"/>
        <v>2.9899218369475054</v>
      </c>
      <c r="Q426" s="133">
        <f t="shared" si="671"/>
        <v>2.9130118951155208</v>
      </c>
      <c r="R426" s="135"/>
      <c r="S426" s="159"/>
      <c r="T426" s="134"/>
    </row>
    <row r="427" spans="1:20">
      <c r="A427" s="141" t="s">
        <v>6</v>
      </c>
      <c r="B427" s="6">
        <f t="shared" si="669"/>
        <v>2.9521821428745216</v>
      </c>
      <c r="C427" s="6">
        <f t="shared" si="669"/>
        <v>3.5570330617748951</v>
      </c>
      <c r="D427" s="6">
        <f t="shared" si="669"/>
        <v>3.373541774255882</v>
      </c>
      <c r="E427" s="6">
        <f t="shared" si="669"/>
        <v>3.1199126579868599</v>
      </c>
      <c r="F427" s="6">
        <f t="shared" si="669"/>
        <v>2.9277583395649587</v>
      </c>
      <c r="G427" s="133">
        <f t="shared" si="669"/>
        <v>2.8475400476523882</v>
      </c>
      <c r="H427" s="135"/>
      <c r="I427" s="134"/>
      <c r="J427" s="2"/>
      <c r="K427" s="141" t="s">
        <v>6</v>
      </c>
      <c r="L427" s="6">
        <f t="shared" si="671"/>
        <v>3.3163423816670741</v>
      </c>
      <c r="M427" s="6">
        <f t="shared" si="671"/>
        <v>3.2783501395617893</v>
      </c>
      <c r="N427" s="6">
        <f t="shared" si="671"/>
        <v>3.5809340160403429</v>
      </c>
      <c r="O427" s="6">
        <f t="shared" si="671"/>
        <v>3.2997694896419896</v>
      </c>
      <c r="P427" s="6">
        <f t="shared" si="671"/>
        <v>2.9653050376696006</v>
      </c>
      <c r="Q427" s="133">
        <f t="shared" si="671"/>
        <v>2.9030036498289529</v>
      </c>
      <c r="R427" s="135"/>
      <c r="S427" s="159"/>
      <c r="T427" s="134"/>
    </row>
    <row r="428" spans="1:20">
      <c r="A428" s="141" t="s">
        <v>7</v>
      </c>
      <c r="B428" s="6">
        <f t="shared" si="669"/>
        <v>3.2574563832645969</v>
      </c>
      <c r="C428" s="6">
        <f t="shared" si="669"/>
        <v>3.4098434147361392</v>
      </c>
      <c r="D428" s="6">
        <f t="shared" si="669"/>
        <v>3.1767301871797908</v>
      </c>
      <c r="E428" s="6">
        <f t="shared" si="669"/>
        <v>3.3801377351080122</v>
      </c>
      <c r="F428" s="6">
        <f t="shared" si="669"/>
        <v>2.6641715146793312</v>
      </c>
      <c r="G428" s="133">
        <f t="shared" si="669"/>
        <v>3.0560723827207776</v>
      </c>
      <c r="H428" s="135"/>
      <c r="I428" s="134"/>
      <c r="J428" s="2"/>
      <c r="K428" s="141" t="s">
        <v>7</v>
      </c>
      <c r="L428" s="6">
        <f t="shared" si="671"/>
        <v>3.2720267504942706</v>
      </c>
      <c r="M428" s="6">
        <f t="shared" si="671"/>
        <v>3.2938127478956742</v>
      </c>
      <c r="N428" s="6">
        <f t="shared" si="671"/>
        <v>3.5624952674623485</v>
      </c>
      <c r="O428" s="6">
        <f t="shared" si="671"/>
        <v>3.3192191634873214</v>
      </c>
      <c r="P428" s="6">
        <f t="shared" si="671"/>
        <v>2.879640473756151</v>
      </c>
      <c r="Q428" s="133">
        <f t="shared" si="671"/>
        <v>2.9458872482817697</v>
      </c>
      <c r="R428" s="135"/>
      <c r="S428" s="159"/>
      <c r="T428" s="134"/>
    </row>
    <row r="429" spans="1:20">
      <c r="A429" s="141" t="s">
        <v>8</v>
      </c>
      <c r="B429" s="6">
        <f t="shared" ref="B429:G431" si="679">+B250/B71</f>
        <v>3.3060518174007401</v>
      </c>
      <c r="C429" s="6">
        <f t="shared" si="679"/>
        <v>3.9543129259644925</v>
      </c>
      <c r="D429" s="6">
        <f t="shared" si="679"/>
        <v>3.1284114126487212</v>
      </c>
      <c r="E429" s="6">
        <f t="shared" si="679"/>
        <v>3.190347940503758</v>
      </c>
      <c r="F429" s="6">
        <f t="shared" si="679"/>
        <v>3.0223750288818891</v>
      </c>
      <c r="G429" s="133">
        <f t="shared" si="679"/>
        <v>3.0106090637609637</v>
      </c>
      <c r="H429" s="135"/>
      <c r="I429" s="134"/>
      <c r="J429" s="2"/>
      <c r="K429" s="141" t="s">
        <v>8</v>
      </c>
      <c r="L429" s="6">
        <f t="shared" ref="L429:P431" si="680">+L250/L71</f>
        <v>3.2489381762017384</v>
      </c>
      <c r="M429" s="6">
        <f t="shared" si="680"/>
        <v>3.3430027266519851</v>
      </c>
      <c r="N429" s="6">
        <f t="shared" si="680"/>
        <v>3.493524177603144</v>
      </c>
      <c r="O429" s="6">
        <f t="shared" si="680"/>
        <v>3.3190970117475573</v>
      </c>
      <c r="P429" s="6">
        <f t="shared" si="680"/>
        <v>2.8709732237604944</v>
      </c>
      <c r="Q429" s="133">
        <f t="shared" ref="Q429" si="681">+Q250/Q71</f>
        <v>2.9427892038392098</v>
      </c>
      <c r="R429" s="135"/>
      <c r="S429" s="159"/>
      <c r="T429" s="134"/>
    </row>
    <row r="430" spans="1:20">
      <c r="A430" s="141" t="s">
        <v>9</v>
      </c>
      <c r="B430" s="6">
        <f t="shared" si="679"/>
        <v>3.1717093021646328</v>
      </c>
      <c r="C430" s="6">
        <f t="shared" si="679"/>
        <v>3.7028759034153231</v>
      </c>
      <c r="D430" s="6">
        <f t="shared" si="679"/>
        <v>3.6445578184442722</v>
      </c>
      <c r="E430" s="6">
        <f t="shared" si="679"/>
        <v>3.0972542244824472</v>
      </c>
      <c r="F430" s="6">
        <f t="shared" si="679"/>
        <v>2.8704590155839811</v>
      </c>
      <c r="G430" s="133">
        <f t="shared" si="679"/>
        <v>3.271640873200012</v>
      </c>
      <c r="H430" s="135"/>
      <c r="I430" s="134"/>
      <c r="J430" s="2"/>
      <c r="K430" s="141" t="s">
        <v>9</v>
      </c>
      <c r="L430" s="6">
        <f t="shared" si="680"/>
        <v>3.1993495900147138</v>
      </c>
      <c r="M430" s="6">
        <f t="shared" si="680"/>
        <v>3.3771368418547327</v>
      </c>
      <c r="N430" s="6">
        <f t="shared" si="680"/>
        <v>3.4933016850686487</v>
      </c>
      <c r="O430" s="6">
        <f t="shared" si="680"/>
        <v>3.2752542133579765</v>
      </c>
      <c r="P430" s="6">
        <f t="shared" si="680"/>
        <v>2.8576215862364256</v>
      </c>
      <c r="Q430" s="133">
        <f t="shared" ref="Q430" si="682">+Q251/Q72</f>
        <v>2.9723943994175839</v>
      </c>
      <c r="R430" s="135"/>
      <c r="S430" s="159"/>
      <c r="T430" s="134"/>
    </row>
    <row r="431" spans="1:20" ht="28">
      <c r="A431" s="142" t="s">
        <v>13</v>
      </c>
      <c r="B431" s="145">
        <f t="shared" si="679"/>
        <v>3.1993495900147133</v>
      </c>
      <c r="C431" s="145">
        <f t="shared" si="679"/>
        <v>3.3771368418547327</v>
      </c>
      <c r="D431" s="145">
        <f t="shared" si="679"/>
        <v>3.4933016850686487</v>
      </c>
      <c r="E431" s="145">
        <f t="shared" si="679"/>
        <v>3.2752542133579765</v>
      </c>
      <c r="F431" s="145">
        <f t="shared" si="679"/>
        <v>2.8576215862364256</v>
      </c>
      <c r="G431" s="145">
        <f t="shared" ref="G431" si="683">+G252/G73</f>
        <v>2.9723943994175839</v>
      </c>
      <c r="H431" s="147"/>
      <c r="I431" s="148"/>
      <c r="J431" s="3"/>
      <c r="K431" s="142" t="s">
        <v>14</v>
      </c>
      <c r="L431" s="145">
        <f t="shared" si="680"/>
        <v>3.5188431173126595</v>
      </c>
      <c r="M431" s="145">
        <f t="shared" si="680"/>
        <v>3.2291435197130429</v>
      </c>
      <c r="N431" s="145">
        <f t="shared" si="680"/>
        <v>3.4972783824534814</v>
      </c>
      <c r="O431" s="145">
        <f t="shared" si="680"/>
        <v>3.3778103152517969</v>
      </c>
      <c r="P431" s="145">
        <f t="shared" si="680"/>
        <v>3.0654485322126988</v>
      </c>
      <c r="Q431" s="146">
        <f>+Q252/Q73</f>
        <v>2.9096589137632232</v>
      </c>
      <c r="R431" s="146">
        <f>+R252/R73</f>
        <v>2.9530523599887157</v>
      </c>
      <c r="S431" s="161">
        <f t="shared" ref="S431" si="684">+R431/Q431-1</f>
        <v>1.4913585238542471E-2</v>
      </c>
      <c r="T431" s="170">
        <f t="shared" ref="T431" si="685">+POWER(R431/M431,0.2)-1</f>
        <v>-1.7716701446883643E-2</v>
      </c>
    </row>
    <row r="432" spans="1:20" ht="28">
      <c r="A432" s="143" t="s">
        <v>15</v>
      </c>
      <c r="B432" s="149">
        <f t="shared" ref="B432:G432" si="686">+B431/B$539</f>
        <v>1.0154635234450549</v>
      </c>
      <c r="C432" s="149">
        <f t="shared" si="686"/>
        <v>0.94048451326564619</v>
      </c>
      <c r="D432" s="149">
        <f t="shared" si="686"/>
        <v>1.1626185939181395</v>
      </c>
      <c r="E432" s="149">
        <f t="shared" si="686"/>
        <v>1.254244117945136</v>
      </c>
      <c r="F432" s="149">
        <f t="shared" si="686"/>
        <v>1.4316310692709449</v>
      </c>
      <c r="G432" s="149">
        <f t="shared" si="686"/>
        <v>1.0391564870179093</v>
      </c>
      <c r="H432" s="151"/>
      <c r="I432" s="152"/>
      <c r="J432" s="3"/>
      <c r="K432" s="143" t="s">
        <v>15</v>
      </c>
      <c r="L432" s="149">
        <f t="shared" ref="L432:Q432" si="687">+L431/L$539</f>
        <v>1.2367859224580728</v>
      </c>
      <c r="M432" s="149">
        <f t="shared" si="687"/>
        <v>0.95833569868679125</v>
      </c>
      <c r="N432" s="149">
        <f t="shared" si="687"/>
        <v>1.0173425351311223</v>
      </c>
      <c r="O432" s="149">
        <f t="shared" si="687"/>
        <v>1.224900596124048</v>
      </c>
      <c r="P432" s="149">
        <f t="shared" si="687"/>
        <v>1.4524985890266913</v>
      </c>
      <c r="Q432" s="220">
        <f t="shared" si="687"/>
        <v>1.1767639089466508</v>
      </c>
      <c r="R432" s="220">
        <f t="shared" ref="R432" si="688">+R431/R$539</f>
        <v>1.0091498132115626</v>
      </c>
      <c r="S432" s="160"/>
      <c r="T432" s="152"/>
    </row>
    <row r="433" spans="1:20" ht="29" thickBot="1">
      <c r="A433" s="144" t="s">
        <v>12</v>
      </c>
      <c r="B433" s="153"/>
      <c r="C433" s="154">
        <f>+C431/B431-1</f>
        <v>5.5569810937479369E-2</v>
      </c>
      <c r="D433" s="154">
        <f t="shared" ref="D433:G433" si="689">+D431/C431-1</f>
        <v>3.4397434469998434E-2</v>
      </c>
      <c r="E433" s="154">
        <f t="shared" si="689"/>
        <v>-6.2418734872704551E-2</v>
      </c>
      <c r="F433" s="154">
        <f t="shared" si="689"/>
        <v>-0.12751151511179049</v>
      </c>
      <c r="G433" s="154">
        <f t="shared" si="689"/>
        <v>4.0163754968101761E-2</v>
      </c>
      <c r="H433" s="156"/>
      <c r="I433" s="157"/>
      <c r="J433" s="2"/>
      <c r="K433" s="144" t="s">
        <v>12</v>
      </c>
      <c r="L433" s="153"/>
      <c r="M433" s="154">
        <f>+M431/L431-1</f>
        <v>-8.2328079980121482E-2</v>
      </c>
      <c r="N433" s="154">
        <f t="shared" ref="N433:R433" si="690">+N431/M431-1</f>
        <v>8.303590754128698E-2</v>
      </c>
      <c r="O433" s="154">
        <f t="shared" si="690"/>
        <v>-3.4160296704168314E-2</v>
      </c>
      <c r="P433" s="154">
        <f t="shared" si="690"/>
        <v>-9.2474637083288513E-2</v>
      </c>
      <c r="Q433" s="155">
        <f t="shared" si="690"/>
        <v>-5.0821149600911331E-2</v>
      </c>
      <c r="R433" s="155">
        <f t="shared" si="690"/>
        <v>1.4913585238542471E-2</v>
      </c>
      <c r="S433" s="156"/>
      <c r="T433" s="157"/>
    </row>
    <row r="434" spans="1:20" ht="15" thickBo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</row>
    <row r="435" spans="1:20" ht="15" thickBot="1">
      <c r="A435" s="288" t="s">
        <v>145</v>
      </c>
      <c r="B435" s="289"/>
      <c r="C435" s="289"/>
      <c r="D435" s="289"/>
      <c r="E435" s="289"/>
      <c r="F435" s="289"/>
      <c r="G435" s="289"/>
      <c r="H435" s="289"/>
      <c r="I435" s="290"/>
      <c r="J435" s="2"/>
      <c r="K435" s="288" t="s">
        <v>146</v>
      </c>
      <c r="L435" s="289"/>
      <c r="M435" s="289"/>
      <c r="N435" s="289"/>
      <c r="O435" s="289"/>
      <c r="P435" s="289"/>
      <c r="Q435" s="289"/>
      <c r="R435" s="289"/>
      <c r="S435" s="289"/>
      <c r="T435" s="290"/>
    </row>
    <row r="436" spans="1:20" ht="42">
      <c r="A436" s="136"/>
      <c r="B436" s="137">
        <v>2016</v>
      </c>
      <c r="C436" s="137">
        <f>+B436+1</f>
        <v>2017</v>
      </c>
      <c r="D436" s="137">
        <f t="shared" ref="D436:H436" si="691">+C436+1</f>
        <v>2018</v>
      </c>
      <c r="E436" s="137">
        <f t="shared" si="691"/>
        <v>2019</v>
      </c>
      <c r="F436" s="137">
        <f t="shared" si="691"/>
        <v>2020</v>
      </c>
      <c r="G436" s="138">
        <f t="shared" si="691"/>
        <v>2021</v>
      </c>
      <c r="H436" s="139">
        <f t="shared" si="691"/>
        <v>2022</v>
      </c>
      <c r="I436" s="140" t="s">
        <v>16</v>
      </c>
      <c r="J436" s="2"/>
      <c r="K436" s="136"/>
      <c r="L436" s="137">
        <v>2016</v>
      </c>
      <c r="M436" s="137">
        <f>+L436+1</f>
        <v>2017</v>
      </c>
      <c r="N436" s="137">
        <f t="shared" ref="N436:Q436" si="692">+M436+1</f>
        <v>2018</v>
      </c>
      <c r="O436" s="137">
        <f t="shared" si="692"/>
        <v>2019</v>
      </c>
      <c r="P436" s="137">
        <f t="shared" si="692"/>
        <v>2020</v>
      </c>
      <c r="Q436" s="138">
        <f t="shared" si="692"/>
        <v>2021</v>
      </c>
      <c r="R436" s="139">
        <v>2022</v>
      </c>
      <c r="S436" s="158" t="s">
        <v>16</v>
      </c>
      <c r="T436" s="140" t="s">
        <v>21</v>
      </c>
    </row>
    <row r="437" spans="1:20">
      <c r="A437" s="141" t="s">
        <v>10</v>
      </c>
      <c r="B437" s="6">
        <f t="shared" ref="B437:G446" si="693">+B258/B79</f>
        <v>3.2118224008578018</v>
      </c>
      <c r="C437" s="6">
        <f t="shared" si="693"/>
        <v>3.1407083137145109</v>
      </c>
      <c r="D437" s="6">
        <f t="shared" si="693"/>
        <v>3.5576062922581824</v>
      </c>
      <c r="E437" s="6">
        <f t="shared" si="693"/>
        <v>3.4814801305783014</v>
      </c>
      <c r="F437" s="6">
        <f t="shared" si="693"/>
        <v>3.4559064803903978</v>
      </c>
      <c r="G437" s="133">
        <f t="shared" si="693"/>
        <v>4.4574001630238813</v>
      </c>
      <c r="H437" s="135">
        <f t="shared" ref="H437" si="694">+H258/H79</f>
        <v>3.6135307734514255</v>
      </c>
      <c r="I437" s="134">
        <f>+H437/G437-1</f>
        <v>-0.18931874157782114</v>
      </c>
      <c r="J437" s="2"/>
      <c r="K437" s="141" t="s">
        <v>10</v>
      </c>
      <c r="L437" s="6">
        <f t="shared" ref="L437:R444" si="695">+L258/L79</f>
        <v>2.9688107183055195</v>
      </c>
      <c r="M437" s="6">
        <f t="shared" si="695"/>
        <v>3.0860755425598625</v>
      </c>
      <c r="N437" s="6">
        <f t="shared" si="695"/>
        <v>3.4443962171964189</v>
      </c>
      <c r="O437" s="6">
        <f t="shared" si="695"/>
        <v>3.6826780676962239</v>
      </c>
      <c r="P437" s="6">
        <f t="shared" si="695"/>
        <v>3.6110869664373739</v>
      </c>
      <c r="Q437" s="133">
        <f t="shared" si="695"/>
        <v>3.6255178874062217</v>
      </c>
      <c r="R437" s="133">
        <f t="shared" si="695"/>
        <v>3.8837201374824648</v>
      </c>
      <c r="S437" s="159">
        <f t="shared" ref="S437:S441" si="696">+R437/Q437-1</f>
        <v>7.1218032318402624E-2</v>
      </c>
      <c r="T437" s="134">
        <f t="shared" ref="T437:T441" si="697">+POWER(R437/M437,0.2)-1</f>
        <v>4.7052058217913473E-2</v>
      </c>
    </row>
    <row r="438" spans="1:20">
      <c r="A438" s="141" t="s">
        <v>11</v>
      </c>
      <c r="B438" s="6">
        <f t="shared" si="693"/>
        <v>2.5890582929550217</v>
      </c>
      <c r="C438" s="6">
        <f t="shared" si="693"/>
        <v>2.7719247823233957</v>
      </c>
      <c r="D438" s="6">
        <f t="shared" si="693"/>
        <v>3.3889436099482886</v>
      </c>
      <c r="E438" s="6">
        <f t="shared" si="693"/>
        <v>3.6720389533861946</v>
      </c>
      <c r="F438" s="6">
        <f t="shared" si="693"/>
        <v>3.6038347401458983</v>
      </c>
      <c r="G438" s="133">
        <f t="shared" si="693"/>
        <v>3.7973244400651835</v>
      </c>
      <c r="H438" s="135">
        <f t="shared" ref="H438" si="698">+H259/H80</f>
        <v>3.7330575579101364</v>
      </c>
      <c r="I438" s="134">
        <f t="shared" ref="I438:I441" si="699">+H438/G438-1</f>
        <v>-1.6924253686878554E-2</v>
      </c>
      <c r="J438" s="2"/>
      <c r="K438" s="141" t="s">
        <v>11</v>
      </c>
      <c r="L438" s="6">
        <f t="shared" si="695"/>
        <v>2.9450489779244209</v>
      </c>
      <c r="M438" s="6">
        <f t="shared" si="695"/>
        <v>3.1020064662961087</v>
      </c>
      <c r="N438" s="6">
        <f t="shared" si="695"/>
        <v>3.4847797742267943</v>
      </c>
      <c r="O438" s="6">
        <f t="shared" si="695"/>
        <v>3.7083387048836407</v>
      </c>
      <c r="P438" s="6">
        <f t="shared" si="695"/>
        <v>3.6063194785929662</v>
      </c>
      <c r="Q438" s="133">
        <f t="shared" si="695"/>
        <v>3.6408037862224432</v>
      </c>
      <c r="R438" s="133">
        <f t="shared" si="695"/>
        <v>3.8797634373934429</v>
      </c>
      <c r="S438" s="159">
        <f t="shared" si="696"/>
        <v>6.5633762543115592E-2</v>
      </c>
      <c r="T438" s="134">
        <f t="shared" si="697"/>
        <v>4.576116365466576E-2</v>
      </c>
    </row>
    <row r="439" spans="1:20">
      <c r="A439" s="141" t="s">
        <v>0</v>
      </c>
      <c r="B439" s="6">
        <f t="shared" si="693"/>
        <v>2.8102180002798307</v>
      </c>
      <c r="C439" s="6">
        <f t="shared" si="693"/>
        <v>2.9323427126146062</v>
      </c>
      <c r="D439" s="6">
        <f t="shared" si="693"/>
        <v>3.5209664746199469</v>
      </c>
      <c r="E439" s="6">
        <f t="shared" si="693"/>
        <v>3.3718002823173312</v>
      </c>
      <c r="F439" s="6">
        <f t="shared" si="693"/>
        <v>3.352720544467473</v>
      </c>
      <c r="G439" s="133">
        <f t="shared" si="693"/>
        <v>3.4979696327683616</v>
      </c>
      <c r="H439" s="135">
        <f t="shared" ref="H439" si="700">+H260/H81</f>
        <v>3.4482938918924568</v>
      </c>
      <c r="I439" s="134">
        <f t="shared" si="699"/>
        <v>-1.4201307069835911E-2</v>
      </c>
      <c r="J439" s="2"/>
      <c r="K439" s="141" t="s">
        <v>0</v>
      </c>
      <c r="L439" s="6">
        <f t="shared" si="695"/>
        <v>2.9381786237710585</v>
      </c>
      <c r="M439" s="6">
        <f t="shared" si="695"/>
        <v>3.1153140996630264</v>
      </c>
      <c r="N439" s="6">
        <f t="shared" si="695"/>
        <v>3.5455978818201142</v>
      </c>
      <c r="O439" s="6">
        <f t="shared" si="695"/>
        <v>3.6899284739390716</v>
      </c>
      <c r="P439" s="6">
        <f t="shared" si="695"/>
        <v>3.6091578708445726</v>
      </c>
      <c r="Q439" s="133">
        <f t="shared" si="695"/>
        <v>3.6475956542726085</v>
      </c>
      <c r="R439" s="133">
        <f t="shared" si="695"/>
        <v>3.8972580341420215</v>
      </c>
      <c r="S439" s="159">
        <f t="shared" si="696"/>
        <v>6.8445738928592847E-2</v>
      </c>
      <c r="T439" s="134">
        <f t="shared" si="697"/>
        <v>4.5806806532046496E-2</v>
      </c>
    </row>
    <row r="440" spans="1:20">
      <c r="A440" s="141" t="s">
        <v>1</v>
      </c>
      <c r="B440" s="6">
        <f t="shared" si="693"/>
        <v>3.3755781428811105</v>
      </c>
      <c r="C440" s="6">
        <f t="shared" si="693"/>
        <v>3.4345152427057437</v>
      </c>
      <c r="D440" s="6">
        <f t="shared" si="693"/>
        <v>3.5358698521205167</v>
      </c>
      <c r="E440" s="6">
        <f t="shared" si="693"/>
        <v>3.5410991486429695</v>
      </c>
      <c r="F440" s="6">
        <f t="shared" si="693"/>
        <v>3.5475673700019232</v>
      </c>
      <c r="G440" s="133">
        <f t="shared" si="693"/>
        <v>3.5444211427071144</v>
      </c>
      <c r="H440" s="135">
        <f t="shared" ref="H440" si="701">+H261/H82</f>
        <v>3.4517203822928546</v>
      </c>
      <c r="I440" s="134">
        <f t="shared" si="699"/>
        <v>-2.6153991493081397E-2</v>
      </c>
      <c r="J440" s="2"/>
      <c r="K440" s="141" t="s">
        <v>1</v>
      </c>
      <c r="L440" s="6">
        <f t="shared" si="695"/>
        <v>2.983656167630186</v>
      </c>
      <c r="M440" s="6">
        <f t="shared" si="695"/>
        <v>3.1087734190905612</v>
      </c>
      <c r="N440" s="6">
        <f t="shared" si="695"/>
        <v>3.5549213919613361</v>
      </c>
      <c r="O440" s="6">
        <f t="shared" si="695"/>
        <v>3.6962595203502211</v>
      </c>
      <c r="P440" s="6">
        <f t="shared" si="695"/>
        <v>3.6086400894842914</v>
      </c>
      <c r="Q440" s="133">
        <f t="shared" si="695"/>
        <v>3.6468956775310679</v>
      </c>
      <c r="R440" s="133">
        <f t="shared" si="695"/>
        <v>3.8777131161312983</v>
      </c>
      <c r="S440" s="159">
        <f t="shared" si="696"/>
        <v>6.329148377408278E-2</v>
      </c>
      <c r="T440" s="134">
        <f t="shared" si="697"/>
        <v>4.519499436088803E-2</v>
      </c>
    </row>
    <row r="441" spans="1:20">
      <c r="A441" s="141" t="s">
        <v>2</v>
      </c>
      <c r="B441" s="6">
        <f t="shared" si="693"/>
        <v>3.1366512372720972</v>
      </c>
      <c r="C441" s="6">
        <f t="shared" si="693"/>
        <v>2.9981825688675201</v>
      </c>
      <c r="D441" s="6">
        <f t="shared" si="693"/>
        <v>3.816829252475844</v>
      </c>
      <c r="E441" s="6">
        <f t="shared" si="693"/>
        <v>3.2252852018227065</v>
      </c>
      <c r="F441" s="6">
        <f t="shared" si="693"/>
        <v>3.3170084737890533</v>
      </c>
      <c r="G441" s="133">
        <f t="shared" si="693"/>
        <v>3.4799205985646662</v>
      </c>
      <c r="H441" s="135">
        <f t="shared" ref="H441" si="702">+H262/H83</f>
        <v>3.7258394516954532</v>
      </c>
      <c r="I441" s="134">
        <f t="shared" si="699"/>
        <v>7.0667949502129179E-2</v>
      </c>
      <c r="J441" s="2"/>
      <c r="K441" s="141" t="s">
        <v>2</v>
      </c>
      <c r="L441" s="6">
        <f t="shared" si="695"/>
        <v>2.9801578591402516</v>
      </c>
      <c r="M441" s="6">
        <f t="shared" si="695"/>
        <v>3.1010867156240707</v>
      </c>
      <c r="N441" s="6">
        <f t="shared" si="695"/>
        <v>3.6008313942822454</v>
      </c>
      <c r="O441" s="6">
        <f t="shared" si="695"/>
        <v>3.6608778526365517</v>
      </c>
      <c r="P441" s="6">
        <f t="shared" si="695"/>
        <v>3.6021059593924418</v>
      </c>
      <c r="Q441" s="133">
        <f t="shared" si="695"/>
        <v>3.6644626113056362</v>
      </c>
      <c r="R441" s="133">
        <f t="shared" si="695"/>
        <v>3.9070606133186385</v>
      </c>
      <c r="S441" s="159">
        <f t="shared" si="696"/>
        <v>6.6202886410830386E-2</v>
      </c>
      <c r="T441" s="134">
        <f t="shared" si="697"/>
        <v>4.7290701590308348E-2</v>
      </c>
    </row>
    <row r="442" spans="1:20">
      <c r="A442" s="141" t="s">
        <v>3</v>
      </c>
      <c r="B442" s="6">
        <f t="shared" si="693"/>
        <v>2.6527216543855476</v>
      </c>
      <c r="C442" s="6">
        <f t="shared" si="693"/>
        <v>3.2001536489018774</v>
      </c>
      <c r="D442" s="6">
        <f t="shared" si="693"/>
        <v>3.683642757437362</v>
      </c>
      <c r="E442" s="6">
        <f t="shared" si="693"/>
        <v>3.8496736682321093</v>
      </c>
      <c r="F442" s="6">
        <f t="shared" si="693"/>
        <v>3.1348392828454399</v>
      </c>
      <c r="G442" s="133">
        <f t="shared" si="693"/>
        <v>4.3058253719030262</v>
      </c>
      <c r="H442" s="135"/>
      <c r="I442" s="134"/>
      <c r="J442" s="2"/>
      <c r="K442" s="141" t="s">
        <v>3</v>
      </c>
      <c r="L442" s="6">
        <f t="shared" si="695"/>
        <v>2.9809586027042592</v>
      </c>
      <c r="M442" s="6">
        <f t="shared" si="695"/>
        <v>3.1360114844840776</v>
      </c>
      <c r="N442" s="6">
        <f t="shared" si="695"/>
        <v>3.6446403114586219</v>
      </c>
      <c r="O442" s="6">
        <f t="shared" si="695"/>
        <v>3.6692226367536773</v>
      </c>
      <c r="P442" s="6">
        <f t="shared" si="695"/>
        <v>3.5463673291039233</v>
      </c>
      <c r="Q442" s="133">
        <f t="shared" si="695"/>
        <v>3.7294431662668246</v>
      </c>
      <c r="R442" s="135"/>
      <c r="S442" s="159"/>
      <c r="T442" s="134"/>
    </row>
    <row r="443" spans="1:20">
      <c r="A443" s="141" t="s">
        <v>4</v>
      </c>
      <c r="B443" s="6">
        <f t="shared" si="693"/>
        <v>2.705212364538101</v>
      </c>
      <c r="C443" s="6">
        <f t="shared" si="693"/>
        <v>3.6539991520054125</v>
      </c>
      <c r="D443" s="6">
        <f t="shared" si="693"/>
        <v>3.6892247210224856</v>
      </c>
      <c r="E443" s="6">
        <f t="shared" si="693"/>
        <v>3.4263755193987753</v>
      </c>
      <c r="F443" s="6">
        <f t="shared" si="693"/>
        <v>3.5155186693153713</v>
      </c>
      <c r="G443" s="133">
        <f t="shared" si="693"/>
        <v>4.2334030996477958</v>
      </c>
      <c r="H443" s="135"/>
      <c r="I443" s="134"/>
      <c r="J443" s="2"/>
      <c r="K443" s="141" t="s">
        <v>4</v>
      </c>
      <c r="L443" s="6">
        <f t="shared" ref="L443:P449" si="703">+L264/L85</f>
        <v>2.9742422858445168</v>
      </c>
      <c r="M443" s="6">
        <f t="shared" si="703"/>
        <v>3.2088666547760409</v>
      </c>
      <c r="N443" s="6">
        <f t="shared" si="703"/>
        <v>3.6473030110506843</v>
      </c>
      <c r="O443" s="6">
        <f t="shared" si="703"/>
        <v>3.6498485256855</v>
      </c>
      <c r="P443" s="6">
        <f t="shared" ref="P443" si="704">+P264/P85</f>
        <v>3.5517016742993985</v>
      </c>
      <c r="Q443" s="133">
        <f t="shared" si="695"/>
        <v>3.6235918618301581</v>
      </c>
      <c r="R443" s="135"/>
      <c r="S443" s="159"/>
      <c r="T443" s="134"/>
    </row>
    <row r="444" spans="1:20">
      <c r="A444" s="141" t="s">
        <v>5</v>
      </c>
      <c r="B444" s="6">
        <f t="shared" si="693"/>
        <v>3.0132960221365872</v>
      </c>
      <c r="C444" s="6">
        <f t="shared" si="693"/>
        <v>3.737381328123043</v>
      </c>
      <c r="D444" s="6">
        <f t="shared" si="693"/>
        <v>4.1437906463646845</v>
      </c>
      <c r="E444" s="6">
        <f t="shared" si="693"/>
        <v>3.8477058149697179</v>
      </c>
      <c r="F444" s="6">
        <f t="shared" si="693"/>
        <v>3.6353797376143868</v>
      </c>
      <c r="G444" s="133">
        <f t="shared" si="693"/>
        <v>4.0023446229370068</v>
      </c>
      <c r="H444" s="135"/>
      <c r="I444" s="134"/>
      <c r="J444" s="2"/>
      <c r="K444" s="141" t="s">
        <v>5</v>
      </c>
      <c r="L444" s="6">
        <f t="shared" si="703"/>
        <v>3.0216762154506176</v>
      </c>
      <c r="M444" s="6">
        <f t="shared" si="703"/>
        <v>3.2563982464936694</v>
      </c>
      <c r="N444" s="6">
        <f t="shared" si="703"/>
        <v>3.6698220272482125</v>
      </c>
      <c r="O444" s="6">
        <f t="shared" si="703"/>
        <v>3.6335771553964853</v>
      </c>
      <c r="P444" s="6">
        <f t="shared" ref="P444" si="705">+P265/P86</f>
        <v>3.5433008341694849</v>
      </c>
      <c r="Q444" s="133">
        <f t="shared" si="695"/>
        <v>4.1444840261244673</v>
      </c>
      <c r="R444" s="135"/>
      <c r="S444" s="159"/>
      <c r="T444" s="134"/>
    </row>
    <row r="445" spans="1:20">
      <c r="A445" s="141" t="s">
        <v>6</v>
      </c>
      <c r="B445" s="6">
        <f t="shared" si="693"/>
        <v>3.288955968345312</v>
      </c>
      <c r="C445" s="6">
        <f t="shared" si="693"/>
        <v>3.3776885749412431</v>
      </c>
      <c r="D445" s="6">
        <f t="shared" si="693"/>
        <v>3.6566670694929688</v>
      </c>
      <c r="E445" s="6">
        <f t="shared" si="693"/>
        <v>3.5534876385000596</v>
      </c>
      <c r="F445" s="6">
        <f t="shared" si="693"/>
        <v>3.706391257295492</v>
      </c>
      <c r="G445" s="133">
        <f t="shared" si="693"/>
        <v>4.4464344367441182</v>
      </c>
      <c r="H445" s="135"/>
      <c r="I445" s="134"/>
      <c r="J445" s="2"/>
      <c r="K445" s="141" t="s">
        <v>6</v>
      </c>
      <c r="L445" s="6">
        <f t="shared" si="703"/>
        <v>3.053127195719584</v>
      </c>
      <c r="M445" s="6">
        <f t="shared" si="703"/>
        <v>3.2639088556452562</v>
      </c>
      <c r="N445" s="6">
        <f t="shared" si="703"/>
        <v>3.7051320600142064</v>
      </c>
      <c r="O445" s="6">
        <f t="shared" si="703"/>
        <v>3.6241649319969191</v>
      </c>
      <c r="P445" s="6">
        <f t="shared" si="703"/>
        <v>3.5605391660457721</v>
      </c>
      <c r="Q445" s="133">
        <f t="shared" ref="Q445" si="706">+Q266/Q87</f>
        <v>4.5468189807968233</v>
      </c>
      <c r="R445" s="135"/>
      <c r="S445" s="159"/>
      <c r="T445" s="134"/>
    </row>
    <row r="446" spans="1:20">
      <c r="A446" s="141" t="s">
        <v>7</v>
      </c>
      <c r="B446" s="6">
        <f t="shared" si="693"/>
        <v>3.4731921999484987</v>
      </c>
      <c r="C446" s="6">
        <f t="shared" si="693"/>
        <v>4.1853293909852942</v>
      </c>
      <c r="D446" s="6">
        <f t="shared" si="693"/>
        <v>3.903508058172902</v>
      </c>
      <c r="E446" s="6">
        <f t="shared" si="693"/>
        <v>3.8051139409079853</v>
      </c>
      <c r="F446" s="6">
        <f t="shared" si="693"/>
        <v>3.9564636559664303</v>
      </c>
      <c r="G446" s="133">
        <f t="shared" si="693"/>
        <v>4.2536076975872907</v>
      </c>
      <c r="H446" s="135"/>
      <c r="I446" s="134"/>
      <c r="J446" s="2"/>
      <c r="K446" s="141" t="s">
        <v>7</v>
      </c>
      <c r="L446" s="6">
        <f t="shared" si="703"/>
        <v>3.0258905337917574</v>
      </c>
      <c r="M446" s="6">
        <f t="shared" si="703"/>
        <v>3.3370602944252377</v>
      </c>
      <c r="N446" s="6">
        <f t="shared" si="703"/>
        <v>3.6624208440183295</v>
      </c>
      <c r="O446" s="6">
        <f t="shared" si="703"/>
        <v>3.609542493821333</v>
      </c>
      <c r="P446" s="6">
        <f t="shared" si="703"/>
        <v>3.5696991693405202</v>
      </c>
      <c r="Q446" s="133">
        <f t="shared" ref="Q446" si="707">+Q267/Q88</f>
        <v>2.9902994871239854</v>
      </c>
      <c r="R446" s="135"/>
      <c r="S446" s="159"/>
      <c r="T446" s="134"/>
    </row>
    <row r="447" spans="1:20">
      <c r="A447" s="141" t="s">
        <v>8</v>
      </c>
      <c r="B447" s="6">
        <f t="shared" ref="B447:G449" si="708">+B268/B89</f>
        <v>3.1891054836946617</v>
      </c>
      <c r="C447" s="6">
        <f t="shared" si="708"/>
        <v>3.7422312824041537</v>
      </c>
      <c r="D447" s="6">
        <f t="shared" si="708"/>
        <v>3.7893075518144999</v>
      </c>
      <c r="E447" s="6">
        <f t="shared" si="708"/>
        <v>4.1855260637708041</v>
      </c>
      <c r="F447" s="6">
        <f t="shared" si="708"/>
        <v>3.9379205187976312</v>
      </c>
      <c r="G447" s="133">
        <f t="shared" si="708"/>
        <v>4.1827622930674853</v>
      </c>
      <c r="H447" s="135"/>
      <c r="I447" s="134"/>
      <c r="J447" s="2"/>
      <c r="K447" s="141" t="s">
        <v>8</v>
      </c>
      <c r="L447" s="6">
        <f t="shared" si="703"/>
        <v>3.0794140342101803</v>
      </c>
      <c r="M447" s="6">
        <f t="shared" si="703"/>
        <v>3.3811063917564224</v>
      </c>
      <c r="N447" s="6">
        <f t="shared" si="703"/>
        <v>3.6702694049983742</v>
      </c>
      <c r="O447" s="6">
        <f t="shared" si="703"/>
        <v>3.6301972206187934</v>
      </c>
      <c r="P447" s="6">
        <f t="shared" si="703"/>
        <v>3.5640332541275281</v>
      </c>
      <c r="Q447" s="133">
        <f t="shared" ref="Q447" si="709">+Q268/Q89</f>
        <v>3.9391047690907879</v>
      </c>
      <c r="R447" s="135"/>
      <c r="S447" s="159"/>
      <c r="T447" s="134"/>
    </row>
    <row r="448" spans="1:20">
      <c r="A448" s="141" t="s">
        <v>9</v>
      </c>
      <c r="B448" s="6">
        <f t="shared" si="708"/>
        <v>3.1306921675774135</v>
      </c>
      <c r="C448" s="6">
        <f t="shared" si="708"/>
        <v>3.4267110236605176</v>
      </c>
      <c r="D448" s="6">
        <f t="shared" si="708"/>
        <v>3.6398457503602271</v>
      </c>
      <c r="E448" s="6">
        <f t="shared" si="708"/>
        <v>3.5139882189720324</v>
      </c>
      <c r="F448" s="6">
        <f t="shared" si="708"/>
        <v>3.7446742410793536</v>
      </c>
      <c r="G448" s="133">
        <f t="shared" si="708"/>
        <v>3.752632331855124</v>
      </c>
      <c r="H448" s="135"/>
      <c r="I448" s="134"/>
      <c r="J448" s="2"/>
      <c r="K448" s="141" t="s">
        <v>9</v>
      </c>
      <c r="L448" s="6">
        <f t="shared" si="703"/>
        <v>3.0891554587724688</v>
      </c>
      <c r="M448" s="6">
        <f t="shared" si="703"/>
        <v>3.4032676138815443</v>
      </c>
      <c r="N448" s="6">
        <f t="shared" si="703"/>
        <v>3.6812855141549217</v>
      </c>
      <c r="O448" s="6">
        <f t="shared" si="703"/>
        <v>3.6146999633849894</v>
      </c>
      <c r="P448" s="6">
        <f t="shared" si="703"/>
        <v>3.5806504172321474</v>
      </c>
      <c r="Q448" s="133">
        <f t="shared" ref="Q448" si="710">+Q269/Q90</f>
        <v>3.9380418414846163</v>
      </c>
      <c r="R448" s="135"/>
      <c r="S448" s="159"/>
      <c r="T448" s="134"/>
    </row>
    <row r="449" spans="1:20" ht="28">
      <c r="A449" s="142" t="s">
        <v>13</v>
      </c>
      <c r="B449" s="145">
        <f t="shared" si="708"/>
        <v>3.0891554587724692</v>
      </c>
      <c r="C449" s="145">
        <f t="shared" si="708"/>
        <v>3.4032676138815443</v>
      </c>
      <c r="D449" s="145">
        <f t="shared" si="708"/>
        <v>3.6812855141549217</v>
      </c>
      <c r="E449" s="145">
        <f t="shared" si="708"/>
        <v>3.6146999633849894</v>
      </c>
      <c r="F449" s="145">
        <f t="shared" si="708"/>
        <v>3.5806504172321474</v>
      </c>
      <c r="G449" s="145">
        <f t="shared" ref="G449" si="711">+G270/G91</f>
        <v>3.9380418414846163</v>
      </c>
      <c r="H449" s="147"/>
      <c r="I449" s="148"/>
      <c r="J449" s="3"/>
      <c r="K449" s="142" t="s">
        <v>14</v>
      </c>
      <c r="L449" s="145">
        <f t="shared" si="703"/>
        <v>3.0028132548749733</v>
      </c>
      <c r="M449" s="145">
        <f t="shared" si="703"/>
        <v>3.1996344635180725</v>
      </c>
      <c r="N449" s="145">
        <f t="shared" si="703"/>
        <v>3.6046917636911524</v>
      </c>
      <c r="O449" s="145">
        <f t="shared" si="703"/>
        <v>3.656207613425583</v>
      </c>
      <c r="P449" s="145">
        <f t="shared" si="703"/>
        <v>3.57773627536438</v>
      </c>
      <c r="Q449" s="146">
        <f>+Q270/Q91</f>
        <v>3.7359536494444177</v>
      </c>
      <c r="R449" s="146">
        <f>+R270/R91</f>
        <v>3.8888706047665105</v>
      </c>
      <c r="S449" s="161">
        <f t="shared" ref="S449" si="712">+R449/Q449-1</f>
        <v>4.0931170370605008E-2</v>
      </c>
      <c r="T449" s="170">
        <f t="shared" ref="T449" si="713">+POWER(R449/M449,0.2)-1</f>
        <v>3.9787579568136389E-2</v>
      </c>
    </row>
    <row r="450" spans="1:20" ht="28">
      <c r="A450" s="143" t="s">
        <v>15</v>
      </c>
      <c r="B450" s="149">
        <f t="shared" ref="B450:G450" si="714">+B449/B$539</f>
        <v>0.98048825187002786</v>
      </c>
      <c r="C450" s="149">
        <f t="shared" si="714"/>
        <v>0.94776156112059617</v>
      </c>
      <c r="D450" s="149">
        <f t="shared" si="714"/>
        <v>1.2251821841129942</v>
      </c>
      <c r="E450" s="149">
        <f t="shared" si="714"/>
        <v>1.3842333669006712</v>
      </c>
      <c r="F450" s="149">
        <f t="shared" si="714"/>
        <v>1.7938590645442443</v>
      </c>
      <c r="G450" s="149">
        <f t="shared" si="714"/>
        <v>1.3767492384350251</v>
      </c>
      <c r="H450" s="151"/>
      <c r="I450" s="152"/>
      <c r="J450" s="3"/>
      <c r="K450" s="143" t="s">
        <v>15</v>
      </c>
      <c r="L450" s="149">
        <f t="shared" ref="L450:Q450" si="715">+L449/L$539</f>
        <v>1.0554142476906245</v>
      </c>
      <c r="M450" s="149">
        <f t="shared" si="715"/>
        <v>0.94957808794154075</v>
      </c>
      <c r="N450" s="149">
        <f t="shared" si="715"/>
        <v>1.0485886041096735</v>
      </c>
      <c r="O450" s="149">
        <f t="shared" si="715"/>
        <v>1.325856240362755</v>
      </c>
      <c r="P450" s="149">
        <f t="shared" si="715"/>
        <v>1.6952354075654066</v>
      </c>
      <c r="Q450" s="220">
        <f t="shared" si="715"/>
        <v>1.5109452861874089</v>
      </c>
      <c r="R450" s="220">
        <f t="shared" ref="R450" si="716">+R449/R$539</f>
        <v>1.3289480056557672</v>
      </c>
      <c r="S450" s="160"/>
      <c r="T450" s="152"/>
    </row>
    <row r="451" spans="1:20" ht="29" thickBot="1">
      <c r="A451" s="144" t="s">
        <v>12</v>
      </c>
      <c r="B451" s="153"/>
      <c r="C451" s="154">
        <f>+C449/B449-1</f>
        <v>0.10168221033262381</v>
      </c>
      <c r="D451" s="154">
        <f t="shared" ref="D451:G451" si="717">+D449/C449-1</f>
        <v>8.1691460036634744E-2</v>
      </c>
      <c r="E451" s="154">
        <f t="shared" si="717"/>
        <v>-1.8087581230497807E-2</v>
      </c>
      <c r="F451" s="154">
        <f t="shared" si="717"/>
        <v>-9.4197434082347042E-3</v>
      </c>
      <c r="G451" s="154">
        <f t="shared" si="717"/>
        <v>9.9811872874407515E-2</v>
      </c>
      <c r="H451" s="156"/>
      <c r="I451" s="157"/>
      <c r="J451" s="2"/>
      <c r="K451" s="144" t="s">
        <v>12</v>
      </c>
      <c r="L451" s="153"/>
      <c r="M451" s="154">
        <f>+M449/L449-1</f>
        <v>6.5545604050989859E-2</v>
      </c>
      <c r="N451" s="154">
        <f t="shared" ref="N451:R451" si="718">+N449/M449-1</f>
        <v>0.12659486725483959</v>
      </c>
      <c r="O451" s="154">
        <f t="shared" si="718"/>
        <v>1.4291332827214953E-2</v>
      </c>
      <c r="P451" s="154">
        <f t="shared" si="718"/>
        <v>-2.146249512009557E-2</v>
      </c>
      <c r="Q451" s="155">
        <f t="shared" si="718"/>
        <v>4.422276040005868E-2</v>
      </c>
      <c r="R451" s="155">
        <f t="shared" si="718"/>
        <v>4.0931170370605008E-2</v>
      </c>
      <c r="S451" s="156"/>
      <c r="T451" s="157"/>
    </row>
    <row r="452" spans="1:20" ht="15" thickBo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</row>
    <row r="453" spans="1:20" ht="15" thickBot="1">
      <c r="A453" s="288" t="s">
        <v>147</v>
      </c>
      <c r="B453" s="289"/>
      <c r="C453" s="289"/>
      <c r="D453" s="289"/>
      <c r="E453" s="289"/>
      <c r="F453" s="289"/>
      <c r="G453" s="289"/>
      <c r="H453" s="289"/>
      <c r="I453" s="290"/>
      <c r="J453" s="2"/>
      <c r="K453" s="288" t="s">
        <v>148</v>
      </c>
      <c r="L453" s="289"/>
      <c r="M453" s="289"/>
      <c r="N453" s="289"/>
      <c r="O453" s="289"/>
      <c r="P453" s="289"/>
      <c r="Q453" s="289"/>
      <c r="R453" s="289"/>
      <c r="S453" s="289"/>
      <c r="T453" s="290"/>
    </row>
    <row r="454" spans="1:20" ht="42">
      <c r="A454" s="136"/>
      <c r="B454" s="137">
        <v>2016</v>
      </c>
      <c r="C454" s="137">
        <f>+B454+1</f>
        <v>2017</v>
      </c>
      <c r="D454" s="137">
        <f t="shared" ref="D454:H454" si="719">+C454+1</f>
        <v>2018</v>
      </c>
      <c r="E454" s="137">
        <f t="shared" si="719"/>
        <v>2019</v>
      </c>
      <c r="F454" s="137">
        <f t="shared" si="719"/>
        <v>2020</v>
      </c>
      <c r="G454" s="138">
        <f t="shared" si="719"/>
        <v>2021</v>
      </c>
      <c r="H454" s="139">
        <f t="shared" si="719"/>
        <v>2022</v>
      </c>
      <c r="I454" s="140" t="s">
        <v>16</v>
      </c>
      <c r="J454" s="2"/>
      <c r="K454" s="136"/>
      <c r="L454" s="137">
        <v>2016</v>
      </c>
      <c r="M454" s="137">
        <f>+L454+1</f>
        <v>2017</v>
      </c>
      <c r="N454" s="137">
        <f t="shared" ref="N454:Q454" si="720">+M454+1</f>
        <v>2018</v>
      </c>
      <c r="O454" s="137">
        <f t="shared" si="720"/>
        <v>2019</v>
      </c>
      <c r="P454" s="137">
        <f t="shared" si="720"/>
        <v>2020</v>
      </c>
      <c r="Q454" s="138">
        <f t="shared" si="720"/>
        <v>2021</v>
      </c>
      <c r="R454" s="139">
        <v>2022</v>
      </c>
      <c r="S454" s="158" t="s">
        <v>16</v>
      </c>
      <c r="T454" s="140" t="s">
        <v>21</v>
      </c>
    </row>
    <row r="455" spans="1:20">
      <c r="A455" s="141" t="s">
        <v>10</v>
      </c>
      <c r="B455" s="6">
        <f t="shared" ref="B455:G464" si="721">+B276/B115</f>
        <v>2.8271690720005469</v>
      </c>
      <c r="C455" s="6">
        <f t="shared" si="721"/>
        <v>5.1142960086472637</v>
      </c>
      <c r="D455" s="6">
        <f t="shared" si="721"/>
        <v>9.5804085207849248</v>
      </c>
      <c r="E455" s="6">
        <f t="shared" si="721"/>
        <v>11.425863930466123</v>
      </c>
      <c r="F455" s="6">
        <f t="shared" si="721"/>
        <v>2.1885051949611638</v>
      </c>
      <c r="G455" s="133">
        <f t="shared" si="721"/>
        <v>2.2338014989863035</v>
      </c>
      <c r="H455" s="135">
        <f t="shared" ref="H455" si="722">+H276/H115</f>
        <v>2.125805775378649</v>
      </c>
      <c r="I455" s="134">
        <f>+H455/G455-1</f>
        <v>-4.8346159520737619E-2</v>
      </c>
      <c r="J455" s="2"/>
      <c r="K455" s="141" t="s">
        <v>10</v>
      </c>
      <c r="L455" s="6">
        <f t="shared" ref="L455:Q460" si="723">+L276/L115</f>
        <v>3.3206062876178044</v>
      </c>
      <c r="M455" s="6">
        <f t="shared" si="723"/>
        <v>3.1749606414146148</v>
      </c>
      <c r="N455" s="6">
        <f t="shared" si="723"/>
        <v>4.3740641853748841</v>
      </c>
      <c r="O455" s="6">
        <f t="shared" si="723"/>
        <v>4.2910416053569129</v>
      </c>
      <c r="P455" s="6">
        <f t="shared" si="723"/>
        <v>2.3917154589393137</v>
      </c>
      <c r="Q455" s="133">
        <f t="shared" si="723"/>
        <v>2.3417940131850545</v>
      </c>
      <c r="R455" s="133">
        <f t="shared" ref="R455:R459" si="724">+R276/R97</f>
        <v>2.5898322765400192</v>
      </c>
      <c r="S455" s="159">
        <f t="shared" ref="S455:S459" si="725">+R455/Q455-1</f>
        <v>0.10591805340624716</v>
      </c>
      <c r="T455" s="134">
        <f t="shared" ref="T455:T459" si="726">+POWER(R455/M455,0.2)-1</f>
        <v>-3.9921689172160879E-2</v>
      </c>
    </row>
    <row r="456" spans="1:20">
      <c r="A456" s="141" t="s">
        <v>11</v>
      </c>
      <c r="B456" s="6">
        <f t="shared" si="721"/>
        <v>1.8393154808303454</v>
      </c>
      <c r="C456" s="6">
        <f t="shared" si="721"/>
        <v>6.056537003622732</v>
      </c>
      <c r="D456" s="6">
        <f t="shared" si="721"/>
        <v>8.4981853498952109</v>
      </c>
      <c r="E456" s="6">
        <f t="shared" si="721"/>
        <v>3.8412844000736901</v>
      </c>
      <c r="F456" s="6">
        <f t="shared" si="721"/>
        <v>2.6383671733976661</v>
      </c>
      <c r="G456" s="133">
        <f t="shared" si="721"/>
        <v>3.8652024884378857</v>
      </c>
      <c r="H456" s="135">
        <f t="shared" ref="H456" si="727">+H277/H116</f>
        <v>2.4162255187441515</v>
      </c>
      <c r="I456" s="134">
        <f t="shared" ref="I456:I459" si="728">+H456/G456-1</f>
        <v>-0.3748773768070649</v>
      </c>
      <c r="J456" s="2"/>
      <c r="K456" s="141" t="s">
        <v>11</v>
      </c>
      <c r="L456" s="6">
        <f t="shared" si="723"/>
        <v>3.1431629124047293</v>
      </c>
      <c r="M456" s="6">
        <f t="shared" si="723"/>
        <v>3.3703358565620563</v>
      </c>
      <c r="N456" s="6">
        <f t="shared" si="723"/>
        <v>4.4523335845838012</v>
      </c>
      <c r="O456" s="6">
        <f t="shared" si="723"/>
        <v>4.1551197840378418</v>
      </c>
      <c r="P456" s="6">
        <f t="shared" si="723"/>
        <v>2.3703602146277714</v>
      </c>
      <c r="Q456" s="133">
        <f t="shared" si="723"/>
        <v>2.4398033638121714</v>
      </c>
      <c r="R456" s="133">
        <f t="shared" si="724"/>
        <v>2.7535531066108505</v>
      </c>
      <c r="S456" s="159">
        <f t="shared" si="725"/>
        <v>0.1285963235612757</v>
      </c>
      <c r="T456" s="134">
        <f t="shared" si="726"/>
        <v>-3.9617903694807444E-2</v>
      </c>
    </row>
    <row r="457" spans="1:20">
      <c r="A457" s="141" t="s">
        <v>0</v>
      </c>
      <c r="B457" s="6">
        <f t="shared" si="721"/>
        <v>3.137396756496051</v>
      </c>
      <c r="C457" s="6">
        <f t="shared" si="721"/>
        <v>8.756909841747591</v>
      </c>
      <c r="D457" s="6">
        <f t="shared" si="721"/>
        <v>8.7459373085008174</v>
      </c>
      <c r="E457" s="6">
        <f t="shared" si="721"/>
        <v>4.9307832853201123</v>
      </c>
      <c r="F457" s="6">
        <f t="shared" si="721"/>
        <v>0.66207214846532958</v>
      </c>
      <c r="G457" s="133">
        <f t="shared" si="721"/>
        <v>2.2810967449895925</v>
      </c>
      <c r="H457" s="135">
        <f t="shared" ref="H457" si="729">+H278/H117</f>
        <v>1.7899272668669273</v>
      </c>
      <c r="I457" s="134">
        <f t="shared" si="728"/>
        <v>-0.21532163385946446</v>
      </c>
      <c r="J457" s="2"/>
      <c r="K457" s="141" t="s">
        <v>0</v>
      </c>
      <c r="L457" s="6">
        <f t="shared" si="723"/>
        <v>3.3169674910323912</v>
      </c>
      <c r="M457" s="6">
        <f t="shared" si="723"/>
        <v>3.5269093609981259</v>
      </c>
      <c r="N457" s="6">
        <f t="shared" si="723"/>
        <v>4.5246478137140462</v>
      </c>
      <c r="O457" s="6">
        <f t="shared" si="723"/>
        <v>3.9885315529848153</v>
      </c>
      <c r="P457" s="6">
        <f t="shared" si="723"/>
        <v>2.152240236167795</v>
      </c>
      <c r="Q457" s="133">
        <f t="shared" si="723"/>
        <v>2.6327009535958297</v>
      </c>
      <c r="R457" s="133">
        <f t="shared" si="724"/>
        <v>3.3780779986008547</v>
      </c>
      <c r="S457" s="159">
        <f t="shared" si="725"/>
        <v>0.28312256429541094</v>
      </c>
      <c r="T457" s="134">
        <f t="shared" si="726"/>
        <v>-8.5859372963785763E-3</v>
      </c>
    </row>
    <row r="458" spans="1:20">
      <c r="A458" s="141" t="s">
        <v>1</v>
      </c>
      <c r="B458" s="6">
        <f t="shared" si="721"/>
        <v>7.0280415512980134</v>
      </c>
      <c r="C458" s="6">
        <f t="shared" si="721"/>
        <v>10.366415131491317</v>
      </c>
      <c r="D458" s="6">
        <f t="shared" si="721"/>
        <v>4.2680118668937235</v>
      </c>
      <c r="E458" s="6">
        <f t="shared" si="721"/>
        <v>1.3082938898843519</v>
      </c>
      <c r="F458" s="6">
        <f t="shared" si="721"/>
        <v>14.338597384955003</v>
      </c>
      <c r="G458" s="133">
        <f t="shared" si="721"/>
        <v>2.2030828772801909</v>
      </c>
      <c r="H458" s="135">
        <f t="shared" ref="H458" si="730">+H279/H118</f>
        <v>1.2223865444740534</v>
      </c>
      <c r="I458" s="134">
        <f t="shared" si="728"/>
        <v>-0.44514727199770765</v>
      </c>
      <c r="J458" s="2"/>
      <c r="K458" s="141" t="s">
        <v>1</v>
      </c>
      <c r="L458" s="6">
        <f t="shared" si="723"/>
        <v>3.4700383438234672</v>
      </c>
      <c r="M458" s="6">
        <f t="shared" si="723"/>
        <v>3.5646781081759835</v>
      </c>
      <c r="N458" s="6">
        <f t="shared" si="723"/>
        <v>4.3224450262134733</v>
      </c>
      <c r="O458" s="6">
        <f t="shared" si="723"/>
        <v>3.5168283204458417</v>
      </c>
      <c r="P458" s="6">
        <f t="shared" si="723"/>
        <v>2.3976631516584899</v>
      </c>
      <c r="Q458" s="133">
        <f t="shared" si="723"/>
        <v>2.4291528212839344</v>
      </c>
      <c r="R458" s="133">
        <f t="shared" si="724"/>
        <v>3.3866348090199416</v>
      </c>
      <c r="S458" s="159">
        <f t="shared" si="725"/>
        <v>0.39416292764566707</v>
      </c>
      <c r="T458" s="134">
        <f t="shared" si="726"/>
        <v>-1.0195076441180118E-2</v>
      </c>
    </row>
    <row r="459" spans="1:20">
      <c r="A459" s="141" t="s">
        <v>2</v>
      </c>
      <c r="B459" s="6">
        <f t="shared" si="721"/>
        <v>3.1098866014733528</v>
      </c>
      <c r="C459" s="6">
        <f t="shared" si="721"/>
        <v>5.3191122711805212</v>
      </c>
      <c r="D459" s="6">
        <f t="shared" si="721"/>
        <v>7.607733386640775</v>
      </c>
      <c r="E459" s="6">
        <f t="shared" si="721"/>
        <v>5.3650881498365166</v>
      </c>
      <c r="F459" s="6">
        <f t="shared" si="721"/>
        <v>4.0312022962044454</v>
      </c>
      <c r="G459" s="133">
        <f t="shared" si="721"/>
        <v>0.97216490117852061</v>
      </c>
      <c r="H459" s="135">
        <f t="shared" ref="H459" si="731">+H280/H119</f>
        <v>1.9313043336309401</v>
      </c>
      <c r="I459" s="134">
        <f t="shared" si="728"/>
        <v>0.98660158507027895</v>
      </c>
      <c r="J459" s="2"/>
      <c r="K459" s="141" t="s">
        <v>2</v>
      </c>
      <c r="L459" s="6">
        <f t="shared" si="723"/>
        <v>3.2917525979616764</v>
      </c>
      <c r="M459" s="6">
        <f t="shared" si="723"/>
        <v>3.7495952879941457</v>
      </c>
      <c r="N459" s="6">
        <f t="shared" si="723"/>
        <v>4.3496303996281798</v>
      </c>
      <c r="O459" s="6">
        <f t="shared" si="723"/>
        <v>3.5606443863574673</v>
      </c>
      <c r="P459" s="6">
        <f t="shared" si="723"/>
        <v>2.3090806402289581</v>
      </c>
      <c r="Q459" s="133">
        <f t="shared" si="723"/>
        <v>2.1158784110212134</v>
      </c>
      <c r="R459" s="133">
        <f t="shared" si="724"/>
        <v>3.4075717089104458</v>
      </c>
      <c r="S459" s="159">
        <f t="shared" si="725"/>
        <v>0.61047614605879263</v>
      </c>
      <c r="T459" s="134">
        <f t="shared" si="726"/>
        <v>-1.894778686150711E-2</v>
      </c>
    </row>
    <row r="460" spans="1:20">
      <c r="A460" s="141" t="s">
        <v>3</v>
      </c>
      <c r="B460" s="6">
        <f t="shared" si="721"/>
        <v>7.6050367784565509</v>
      </c>
      <c r="C460" s="6">
        <f t="shared" si="721"/>
        <v>6.6929783753770424</v>
      </c>
      <c r="D460" s="6">
        <f t="shared" si="721"/>
        <v>4.6688973620729906</v>
      </c>
      <c r="E460" s="6">
        <f t="shared" si="721"/>
        <v>3.3673905187424027</v>
      </c>
      <c r="F460" s="6">
        <f t="shared" si="721"/>
        <v>4.6931654922350683</v>
      </c>
      <c r="G460" s="133">
        <f t="shared" si="721"/>
        <v>3.2021734208738963</v>
      </c>
      <c r="H460" s="135"/>
      <c r="I460" s="134"/>
      <c r="J460" s="2"/>
      <c r="K460" s="141" t="s">
        <v>3</v>
      </c>
      <c r="L460" s="6">
        <f t="shared" si="723"/>
        <v>3.4980170723853319</v>
      </c>
      <c r="M460" s="6">
        <f t="shared" si="723"/>
        <v>3.7717517192170629</v>
      </c>
      <c r="N460" s="6">
        <f t="shared" si="723"/>
        <v>4.2513513528898672</v>
      </c>
      <c r="O460" s="6">
        <f t="shared" si="723"/>
        <v>3.4940747223990889</v>
      </c>
      <c r="P460" s="6">
        <f t="shared" si="723"/>
        <v>2.3097649934346203</v>
      </c>
      <c r="Q460" s="133">
        <f t="shared" si="723"/>
        <v>2.1188865963360164</v>
      </c>
      <c r="R460" s="135"/>
      <c r="S460" s="159"/>
      <c r="T460" s="134"/>
    </row>
    <row r="461" spans="1:20">
      <c r="A461" s="141" t="s">
        <v>4</v>
      </c>
      <c r="B461" s="6">
        <f t="shared" si="721"/>
        <v>2.4108043962868901</v>
      </c>
      <c r="C461" s="6">
        <f t="shared" si="721"/>
        <v>1.7180306181951106</v>
      </c>
      <c r="D461" s="6">
        <f t="shared" si="721"/>
        <v>2.7972438345713906</v>
      </c>
      <c r="E461" s="6">
        <f t="shared" si="721"/>
        <v>0.97222191266050473</v>
      </c>
      <c r="F461" s="6">
        <f t="shared" si="721"/>
        <v>1.5556034823310352</v>
      </c>
      <c r="G461" s="133">
        <f t="shared" si="721"/>
        <v>3.8500627331803905</v>
      </c>
      <c r="H461" s="135"/>
      <c r="I461" s="134"/>
      <c r="J461" s="2"/>
      <c r="K461" s="141" t="s">
        <v>4</v>
      </c>
      <c r="L461" s="6">
        <f t="shared" ref="L461:P467" si="732">+L282/L121</f>
        <v>3.5386400553705726</v>
      </c>
      <c r="M461" s="6">
        <f t="shared" si="732"/>
        <v>3.5606260941188084</v>
      </c>
      <c r="N461" s="6">
        <f t="shared" si="732"/>
        <v>4.6777314048190322</v>
      </c>
      <c r="O461" s="6">
        <f t="shared" si="732"/>
        <v>2.8863953998007958</v>
      </c>
      <c r="P461" s="6">
        <f t="shared" si="732"/>
        <v>2.5548526817353294</v>
      </c>
      <c r="Q461" s="133">
        <v>2.5548526817353294</v>
      </c>
      <c r="R461" s="135"/>
      <c r="S461" s="159"/>
      <c r="T461" s="134"/>
    </row>
    <row r="462" spans="1:20">
      <c r="A462" s="141" t="s">
        <v>5</v>
      </c>
      <c r="B462" s="6">
        <f t="shared" si="721"/>
        <v>1.8768237201797442</v>
      </c>
      <c r="C462" s="6">
        <f t="shared" si="721"/>
        <v>1.8265733519488487</v>
      </c>
      <c r="D462" s="6">
        <f t="shared" si="721"/>
        <v>5.2949442758766709</v>
      </c>
      <c r="E462" s="6">
        <f t="shared" si="721"/>
        <v>1.6361555148206552</v>
      </c>
      <c r="F462" s="6">
        <f t="shared" si="721"/>
        <v>2.1061975078753261</v>
      </c>
      <c r="G462" s="133">
        <f t="shared" si="721"/>
        <v>5.7784203249066577</v>
      </c>
      <c r="H462" s="135"/>
      <c r="I462" s="134"/>
      <c r="J462" s="2"/>
      <c r="K462" s="141" t="s">
        <v>5</v>
      </c>
      <c r="L462" s="6">
        <f t="shared" si="732"/>
        <v>3.4089490459145657</v>
      </c>
      <c r="M462" s="6">
        <f t="shared" si="732"/>
        <v>3.6554170397970496</v>
      </c>
      <c r="N462" s="6">
        <f t="shared" si="732"/>
        <v>5.5280366603641875</v>
      </c>
      <c r="O462" s="6">
        <f t="shared" si="732"/>
        <v>2.5657364793163389</v>
      </c>
      <c r="P462" s="6">
        <f t="shared" si="732"/>
        <v>2.6294809480692276</v>
      </c>
      <c r="Q462" s="133">
        <v>2.6294809480692276</v>
      </c>
      <c r="R462" s="135"/>
      <c r="S462" s="159"/>
      <c r="T462" s="134"/>
    </row>
    <row r="463" spans="1:20">
      <c r="A463" s="141" t="s">
        <v>6</v>
      </c>
      <c r="B463" s="6">
        <f t="shared" si="721"/>
        <v>1.4182722304444144</v>
      </c>
      <c r="C463" s="6">
        <f t="shared" si="721"/>
        <v>6.8549080281932264</v>
      </c>
      <c r="D463" s="6">
        <f t="shared" si="721"/>
        <v>1.1867068054829595</v>
      </c>
      <c r="E463" s="6">
        <f t="shared" si="721"/>
        <v>15.279207667935612</v>
      </c>
      <c r="F463" s="6">
        <f t="shared" si="721"/>
        <v>3.6791532024979388</v>
      </c>
      <c r="G463" s="133">
        <f t="shared" si="721"/>
        <v>6.5483578784930723</v>
      </c>
      <c r="H463" s="135"/>
      <c r="I463" s="134"/>
      <c r="J463" s="2"/>
      <c r="K463" s="141" t="s">
        <v>6</v>
      </c>
      <c r="L463" s="6">
        <f t="shared" si="732"/>
        <v>3.0581852156812745</v>
      </c>
      <c r="M463" s="6">
        <f t="shared" si="732"/>
        <v>4.4896674451456589</v>
      </c>
      <c r="N463" s="6">
        <f t="shared" si="732"/>
        <v>4.0564385580255164</v>
      </c>
      <c r="O463" s="6">
        <f t="shared" si="732"/>
        <v>3.3346055274486526</v>
      </c>
      <c r="P463" s="6">
        <f t="shared" si="732"/>
        <v>2.3368660306616822</v>
      </c>
      <c r="Q463" s="133">
        <v>2.3368660306616822</v>
      </c>
      <c r="R463" s="135"/>
      <c r="S463" s="159"/>
      <c r="T463" s="134"/>
    </row>
    <row r="464" spans="1:20">
      <c r="A464" s="141" t="s">
        <v>7</v>
      </c>
      <c r="B464" s="6">
        <f t="shared" si="721"/>
        <v>3.5367277834614943</v>
      </c>
      <c r="C464" s="6">
        <f t="shared" si="721"/>
        <v>4.5682503476182292</v>
      </c>
      <c r="D464" s="6">
        <f t="shared" si="721"/>
        <v>3.6321472283198464</v>
      </c>
      <c r="E464" s="6">
        <f t="shared" si="721"/>
        <v>2.8042585022919764</v>
      </c>
      <c r="F464" s="6">
        <f t="shared" si="721"/>
        <v>1.8926563603040032</v>
      </c>
      <c r="G464" s="133">
        <f t="shared" si="721"/>
        <v>1.3990183489634986</v>
      </c>
      <c r="H464" s="135"/>
      <c r="I464" s="134"/>
      <c r="J464" s="2"/>
      <c r="K464" s="141" t="s">
        <v>7</v>
      </c>
      <c r="L464" s="6">
        <f t="shared" si="732"/>
        <v>3.0061452916810216</v>
      </c>
      <c r="M464" s="6">
        <f t="shared" si="732"/>
        <v>4.5987071430654263</v>
      </c>
      <c r="N464" s="6">
        <f t="shared" si="732"/>
        <v>3.988291723290311</v>
      </c>
      <c r="O464" s="6">
        <f t="shared" si="732"/>
        <v>3.2543503951401296</v>
      </c>
      <c r="P464" s="6">
        <f t="shared" si="732"/>
        <v>2.2462638816787823</v>
      </c>
      <c r="Q464" s="133">
        <f>+Q285/Q124</f>
        <v>2.4483787113551996</v>
      </c>
      <c r="R464" s="135"/>
      <c r="S464" s="159"/>
      <c r="T464" s="134"/>
    </row>
    <row r="465" spans="1:20">
      <c r="A465" s="141" t="s">
        <v>8</v>
      </c>
      <c r="B465" s="6">
        <f t="shared" ref="B465:G467" si="733">+B286/B125</f>
        <v>7.0797118520079838</v>
      </c>
      <c r="C465" s="6">
        <f t="shared" si="733"/>
        <v>4.7140539062461624</v>
      </c>
      <c r="D465" s="6">
        <f t="shared" si="733"/>
        <v>7.6363576388316217</v>
      </c>
      <c r="E465" s="6">
        <f t="shared" si="733"/>
        <v>1.6479700630232037</v>
      </c>
      <c r="F465" s="6">
        <f t="shared" si="733"/>
        <v>3.2588016957332822</v>
      </c>
      <c r="G465" s="133">
        <f t="shared" si="733"/>
        <v>3.8559187559504915</v>
      </c>
      <c r="H465" s="135"/>
      <c r="I465" s="134"/>
      <c r="J465" s="2"/>
      <c r="K465" s="141" t="s">
        <v>8</v>
      </c>
      <c r="L465" s="6">
        <f t="shared" si="732"/>
        <v>2.9234164422741458</v>
      </c>
      <c r="M465" s="6">
        <f t="shared" si="732"/>
        <v>4.4523174271096222</v>
      </c>
      <c r="N465" s="6">
        <f t="shared" si="732"/>
        <v>4.0643487722197191</v>
      </c>
      <c r="O465" s="6">
        <f t="shared" si="732"/>
        <v>2.8988157403178683</v>
      </c>
      <c r="P465" s="6">
        <f t="shared" si="732"/>
        <v>2.4622818434456728</v>
      </c>
      <c r="Q465" s="133">
        <f t="shared" ref="Q465" si="734">+Q286/Q125</f>
        <v>2.4281834408253005</v>
      </c>
      <c r="R465" s="135"/>
      <c r="S465" s="159"/>
      <c r="T465" s="134"/>
    </row>
    <row r="466" spans="1:20">
      <c r="A466" s="141" t="s">
        <v>9</v>
      </c>
      <c r="B466" s="6">
        <f t="shared" si="733"/>
        <v>18.248912225302469</v>
      </c>
      <c r="C466" s="6">
        <f t="shared" si="733"/>
        <v>7.5190194875768039</v>
      </c>
      <c r="D466" s="6">
        <f t="shared" si="733"/>
        <v>17.119262810845665</v>
      </c>
      <c r="E466" s="6">
        <f t="shared" si="733"/>
        <v>2.1570014452694681</v>
      </c>
      <c r="F466" s="6">
        <f t="shared" si="733"/>
        <v>1.4185265125386617</v>
      </c>
      <c r="G466" s="133">
        <f t="shared" si="733"/>
        <v>4.3073524464400652</v>
      </c>
      <c r="H466" s="135"/>
      <c r="I466" s="134"/>
      <c r="J466" s="2"/>
      <c r="K466" s="141" t="s">
        <v>9</v>
      </c>
      <c r="L466" s="6">
        <f t="shared" si="732"/>
        <v>3.1022799833920791</v>
      </c>
      <c r="M466" s="6">
        <f t="shared" si="732"/>
        <v>4.2377734729702858</v>
      </c>
      <c r="N466" s="6">
        <f t="shared" si="732"/>
        <v>4.2823316931653341</v>
      </c>
      <c r="O466" s="6">
        <f t="shared" si="732"/>
        <v>2.5351148765459217</v>
      </c>
      <c r="P466" s="6">
        <f t="shared" si="732"/>
        <v>2.3275170909418912</v>
      </c>
      <c r="Q466" s="133">
        <f t="shared" ref="Q466" si="735">+Q287/Q126</f>
        <v>2.7066377798694097</v>
      </c>
      <c r="R466" s="135"/>
      <c r="S466" s="159"/>
      <c r="T466" s="134"/>
    </row>
    <row r="467" spans="1:20" ht="28">
      <c r="A467" s="142" t="s">
        <v>13</v>
      </c>
      <c r="B467" s="145">
        <f t="shared" si="733"/>
        <v>3.1022799833920787</v>
      </c>
      <c r="C467" s="145">
        <f t="shared" si="733"/>
        <v>4.2377734729702858</v>
      </c>
      <c r="D467" s="145">
        <f t="shared" si="733"/>
        <v>4.2823316931653341</v>
      </c>
      <c r="E467" s="145">
        <f t="shared" si="733"/>
        <v>2.5351148765459217</v>
      </c>
      <c r="F467" s="145">
        <f t="shared" si="733"/>
        <v>2.3275170909418912</v>
      </c>
      <c r="G467" s="145">
        <f t="shared" ref="G467" si="736">+G288/G127</f>
        <v>2.7066377798694097</v>
      </c>
      <c r="H467" s="147"/>
      <c r="I467" s="148"/>
      <c r="J467" s="3"/>
      <c r="K467" s="142" t="s">
        <v>14</v>
      </c>
      <c r="L467" s="145">
        <f t="shared" si="732"/>
        <v>3.2370389494390728</v>
      </c>
      <c r="M467" s="145">
        <f t="shared" si="732"/>
        <v>3.7876416360382428</v>
      </c>
      <c r="N467" s="145">
        <f t="shared" si="732"/>
        <v>4.37180469550204</v>
      </c>
      <c r="O467" s="145">
        <f t="shared" si="732"/>
        <v>3.2698342281258341</v>
      </c>
      <c r="P467" s="145">
        <f t="shared" si="732"/>
        <v>2.3674791833054059</v>
      </c>
      <c r="Q467" s="146">
        <f>+Q288/Q127</f>
        <v>2.3978976282440727</v>
      </c>
      <c r="R467" s="146">
        <f>+R288/R127</f>
        <v>2.611014238917309</v>
      </c>
      <c r="S467" s="161">
        <f t="shared" ref="S467" si="737">+R467/Q467-1</f>
        <v>8.8876442498213359E-2</v>
      </c>
      <c r="T467" s="170">
        <f t="shared" ref="T467" si="738">+POWER(R467/M467,0.2)-1</f>
        <v>-7.170059592610456E-2</v>
      </c>
    </row>
    <row r="468" spans="1:20" ht="28">
      <c r="A468" s="143" t="s">
        <v>15</v>
      </c>
      <c r="B468" s="149">
        <f t="shared" ref="B468:G468" si="739">+B467/B$539</f>
        <v>0.98465393481238761</v>
      </c>
      <c r="C468" s="149">
        <f t="shared" si="739"/>
        <v>1.18015955784239</v>
      </c>
      <c r="D468" s="149">
        <f t="shared" si="739"/>
        <v>1.4252185756184201</v>
      </c>
      <c r="E468" s="149">
        <f t="shared" si="739"/>
        <v>0.97081103178338368</v>
      </c>
      <c r="F468" s="149">
        <f t="shared" si="739"/>
        <v>1.1660556449113599</v>
      </c>
      <c r="G468" s="149">
        <f t="shared" si="739"/>
        <v>0.94624731075733381</v>
      </c>
      <c r="H468" s="151"/>
      <c r="I468" s="152"/>
      <c r="J468" s="3"/>
      <c r="K468" s="143" t="s">
        <v>15</v>
      </c>
      <c r="L468" s="149">
        <f t="shared" ref="L468:Q468" si="740">+L467/L$539</f>
        <v>1.1377387594853068</v>
      </c>
      <c r="M468" s="149">
        <f t="shared" si="740"/>
        <v>1.1240851239620513</v>
      </c>
      <c r="N468" s="149">
        <f t="shared" si="740"/>
        <v>1.2717383020850639</v>
      </c>
      <c r="O468" s="149">
        <f t="shared" si="740"/>
        <v>1.1857450600980783</v>
      </c>
      <c r="P468" s="149">
        <f t="shared" si="740"/>
        <v>1.1217804302259817</v>
      </c>
      <c r="Q468" s="220">
        <f t="shared" si="740"/>
        <v>0.96979043588887881</v>
      </c>
      <c r="R468" s="220">
        <f t="shared" ref="R468" si="741">+R467/R$539</f>
        <v>0.89226475195522814</v>
      </c>
      <c r="S468" s="160"/>
      <c r="T468" s="152"/>
    </row>
    <row r="469" spans="1:20" ht="29" thickBot="1">
      <c r="A469" s="144" t="s">
        <v>12</v>
      </c>
      <c r="B469" s="153"/>
      <c r="C469" s="154">
        <f>+C467/B467-1</f>
        <v>0.36601902331737368</v>
      </c>
      <c r="D469" s="154">
        <f t="shared" ref="D469:G469" si="742">+D467/C467-1</f>
        <v>1.0514535635104849E-2</v>
      </c>
      <c r="E469" s="154">
        <f t="shared" si="742"/>
        <v>-0.40800595138578288</v>
      </c>
      <c r="F469" s="154">
        <f t="shared" si="742"/>
        <v>-8.1888906701885311E-2</v>
      </c>
      <c r="G469" s="154">
        <f t="shared" si="742"/>
        <v>0.1628863179578619</v>
      </c>
      <c r="H469" s="156"/>
      <c r="I469" s="157"/>
      <c r="J469" s="2"/>
      <c r="K469" s="144" t="s">
        <v>12</v>
      </c>
      <c r="L469" s="153"/>
      <c r="M469" s="154">
        <f>+M467/L467-1</f>
        <v>0.17009455097677484</v>
      </c>
      <c r="N469" s="154">
        <f t="shared" ref="N469:R469" si="743">+N467/M467-1</f>
        <v>0.15422870366237018</v>
      </c>
      <c r="O469" s="154">
        <f t="shared" si="743"/>
        <v>-0.2520630595666763</v>
      </c>
      <c r="P469" s="154">
        <f t="shared" si="743"/>
        <v>-0.27596354489739061</v>
      </c>
      <c r="Q469" s="155">
        <f t="shared" si="743"/>
        <v>1.2848452967682444E-2</v>
      </c>
      <c r="R469" s="155">
        <f t="shared" si="743"/>
        <v>8.8876442498213359E-2</v>
      </c>
      <c r="S469" s="156"/>
      <c r="T469" s="157"/>
    </row>
    <row r="470" spans="1:20" ht="15" thickBot="1"/>
    <row r="471" spans="1:20" ht="15" thickBot="1">
      <c r="A471" s="288" t="s">
        <v>149</v>
      </c>
      <c r="B471" s="289"/>
      <c r="C471" s="289"/>
      <c r="D471" s="289"/>
      <c r="E471" s="289"/>
      <c r="F471" s="289"/>
      <c r="G471" s="289"/>
      <c r="H471" s="289"/>
      <c r="I471" s="290"/>
      <c r="J471" s="2"/>
      <c r="K471" s="288" t="s">
        <v>150</v>
      </c>
      <c r="L471" s="289"/>
      <c r="M471" s="289"/>
      <c r="N471" s="289"/>
      <c r="O471" s="289"/>
      <c r="P471" s="289"/>
      <c r="Q471" s="289"/>
      <c r="R471" s="289"/>
      <c r="S471" s="289"/>
      <c r="T471" s="290"/>
    </row>
    <row r="472" spans="1:20" ht="42">
      <c r="A472" s="136"/>
      <c r="B472" s="137">
        <v>2016</v>
      </c>
      <c r="C472" s="137">
        <f>+B472+1</f>
        <v>2017</v>
      </c>
      <c r="D472" s="137">
        <f t="shared" ref="D472:H472" si="744">+C472+1</f>
        <v>2018</v>
      </c>
      <c r="E472" s="137">
        <f t="shared" si="744"/>
        <v>2019</v>
      </c>
      <c r="F472" s="137">
        <f t="shared" si="744"/>
        <v>2020</v>
      </c>
      <c r="G472" s="138">
        <f t="shared" si="744"/>
        <v>2021</v>
      </c>
      <c r="H472" s="139">
        <f t="shared" si="744"/>
        <v>2022</v>
      </c>
      <c r="I472" s="140" t="s">
        <v>16</v>
      </c>
      <c r="J472" s="2"/>
      <c r="K472" s="136"/>
      <c r="L472" s="137">
        <v>2016</v>
      </c>
      <c r="M472" s="137">
        <f>+L472+1</f>
        <v>2017</v>
      </c>
      <c r="N472" s="137">
        <f t="shared" ref="N472:Q472" si="745">+M472+1</f>
        <v>2018</v>
      </c>
      <c r="O472" s="137">
        <f t="shared" si="745"/>
        <v>2019</v>
      </c>
      <c r="P472" s="137">
        <f t="shared" si="745"/>
        <v>2020</v>
      </c>
      <c r="Q472" s="138">
        <f t="shared" si="745"/>
        <v>2021</v>
      </c>
      <c r="R472" s="139">
        <v>2022</v>
      </c>
      <c r="S472" s="158" t="s">
        <v>16</v>
      </c>
      <c r="T472" s="140" t="s">
        <v>21</v>
      </c>
    </row>
    <row r="473" spans="1:20">
      <c r="A473" s="141" t="s">
        <v>10</v>
      </c>
      <c r="B473" s="6">
        <f t="shared" ref="B473:G482" si="746">+B294/B133</f>
        <v>3.202270782759836</v>
      </c>
      <c r="C473" s="6">
        <f t="shared" si="746"/>
        <v>1.1280982677041231</v>
      </c>
      <c r="D473" s="6">
        <f t="shared" si="746"/>
        <v>4.5012713050037112</v>
      </c>
      <c r="E473" s="6">
        <f t="shared" si="746"/>
        <v>0.50558431177202512</v>
      </c>
      <c r="F473" s="6">
        <f t="shared" si="746"/>
        <v>1.0286758324181702</v>
      </c>
      <c r="G473" s="133">
        <f t="shared" si="746"/>
        <v>3.369977235567192</v>
      </c>
      <c r="H473" s="135">
        <f t="shared" ref="H473" si="747">+H294/H133</f>
        <v>0.86308957089753024</v>
      </c>
      <c r="I473" s="134">
        <f>+H473/G473-1</f>
        <v>-0.7438886050064768</v>
      </c>
      <c r="J473" s="2"/>
      <c r="K473" s="141" t="s">
        <v>10</v>
      </c>
      <c r="L473" s="6">
        <f t="shared" ref="L473:Q482" si="748">+L294/L133</f>
        <v>3.019398663660871</v>
      </c>
      <c r="M473" s="6">
        <f t="shared" si="748"/>
        <v>1.8313881452590088</v>
      </c>
      <c r="N473" s="6">
        <f t="shared" si="748"/>
        <v>1.8889722234185879</v>
      </c>
      <c r="O473" s="6">
        <f t="shared" si="748"/>
        <v>3.2011316529253979</v>
      </c>
      <c r="P473" s="6">
        <f t="shared" si="748"/>
        <v>1.7753206812218434</v>
      </c>
      <c r="Q473" s="133">
        <f t="shared" si="748"/>
        <v>1.2580207922973685</v>
      </c>
      <c r="R473" s="133">
        <f t="shared" ref="R473:R477" si="749">+R294/R115</f>
        <v>2.5535675646082572</v>
      </c>
      <c r="S473" s="159">
        <f t="shared" ref="S473:S477" si="750">+R473/Q473-1</f>
        <v>1.0298293798030089</v>
      </c>
      <c r="T473" s="134">
        <f t="shared" ref="T473:T477" si="751">+POWER(R473/M473,0.2)-1</f>
        <v>6.8743265057326308E-2</v>
      </c>
    </row>
    <row r="474" spans="1:20">
      <c r="A474" s="141" t="s">
        <v>11</v>
      </c>
      <c r="B474" s="6">
        <f t="shared" si="746"/>
        <v>2.7686074035973522</v>
      </c>
      <c r="C474" s="6">
        <f t="shared" si="746"/>
        <v>1.3144844800668158</v>
      </c>
      <c r="D474" s="6">
        <f t="shared" si="746"/>
        <v>5.2842099882431119</v>
      </c>
      <c r="E474" s="6">
        <f t="shared" si="746"/>
        <v>2.3847057524123181</v>
      </c>
      <c r="F474" s="6">
        <f t="shared" si="746"/>
        <v>1.8801169090878014</v>
      </c>
      <c r="G474" s="133">
        <f t="shared" si="746"/>
        <v>2.8064983582901757</v>
      </c>
      <c r="H474" s="135">
        <f t="shared" ref="H474" si="752">+H295/H134</f>
        <v>1.5959799635773859</v>
      </c>
      <c r="I474" s="134">
        <f t="shared" ref="I474:I477" si="753">+H474/G474-1</f>
        <v>-0.43132695628950346</v>
      </c>
      <c r="J474" s="2"/>
      <c r="K474" s="141" t="s">
        <v>11</v>
      </c>
      <c r="L474" s="6">
        <f t="shared" si="748"/>
        <v>2.9559562896450999</v>
      </c>
      <c r="M474" s="6">
        <f t="shared" si="748"/>
        <v>1.7648719829141664</v>
      </c>
      <c r="N474" s="6">
        <f t="shared" si="748"/>
        <v>1.9642421324244654</v>
      </c>
      <c r="O474" s="6">
        <f t="shared" si="748"/>
        <v>3.1030873249902862</v>
      </c>
      <c r="P474" s="6">
        <f t="shared" si="748"/>
        <v>1.7632225646275583</v>
      </c>
      <c r="Q474" s="133">
        <f t="shared" si="748"/>
        <v>1.3063088428916581</v>
      </c>
      <c r="R474" s="133">
        <f t="shared" si="749"/>
        <v>2.4149854156338653</v>
      </c>
      <c r="S474" s="159">
        <f t="shared" si="750"/>
        <v>0.8487093835237538</v>
      </c>
      <c r="T474" s="134">
        <f t="shared" si="751"/>
        <v>6.4731887069451988E-2</v>
      </c>
    </row>
    <row r="475" spans="1:20">
      <c r="A475" s="141" t="s">
        <v>0</v>
      </c>
      <c r="B475" s="6">
        <f t="shared" si="746"/>
        <v>1.0153869658655565</v>
      </c>
      <c r="C475" s="6">
        <f t="shared" si="746"/>
        <v>3.0528305283052832</v>
      </c>
      <c r="D475" s="6">
        <f t="shared" si="746"/>
        <v>4.5106541418121733</v>
      </c>
      <c r="E475" s="6">
        <f t="shared" si="746"/>
        <v>2.0938203124597754</v>
      </c>
      <c r="F475" s="6">
        <f t="shared" si="746"/>
        <v>1.1491034585860327</v>
      </c>
      <c r="G475" s="133">
        <f t="shared" si="746"/>
        <v>1.4658784044309383</v>
      </c>
      <c r="H475" s="135">
        <f t="shared" ref="H475" si="754">+H296/H135</f>
        <v>1.0946907498631637</v>
      </c>
      <c r="I475" s="134">
        <f t="shared" si="753"/>
        <v>-0.25321858446497247</v>
      </c>
      <c r="J475" s="2"/>
      <c r="K475" s="141" t="s">
        <v>0</v>
      </c>
      <c r="L475" s="6">
        <f t="shared" si="748"/>
        <v>2.4509478968521039</v>
      </c>
      <c r="M475" s="6">
        <f t="shared" si="748"/>
        <v>1.879329382719364</v>
      </c>
      <c r="N475" s="6">
        <f t="shared" si="748"/>
        <v>1.9987740202667887</v>
      </c>
      <c r="O475" s="6">
        <f t="shared" si="748"/>
        <v>2.9665937062686134</v>
      </c>
      <c r="P475" s="6">
        <f t="shared" si="748"/>
        <v>1.7097640756027621</v>
      </c>
      <c r="Q475" s="133">
        <f t="shared" si="748"/>
        <v>1.3292620687594106</v>
      </c>
      <c r="R475" s="133">
        <f t="shared" si="749"/>
        <v>2.3602826967262445</v>
      </c>
      <c r="S475" s="159">
        <f t="shared" si="750"/>
        <v>0.77563382887249399</v>
      </c>
      <c r="T475" s="134">
        <f t="shared" si="751"/>
        <v>4.6627697996336925E-2</v>
      </c>
    </row>
    <row r="476" spans="1:20">
      <c r="A476" s="141" t="s">
        <v>1</v>
      </c>
      <c r="B476" s="6">
        <f t="shared" si="746"/>
        <v>0.86464427334317262</v>
      </c>
      <c r="C476" s="6">
        <f t="shared" si="746"/>
        <v>0.75744815512374886</v>
      </c>
      <c r="D476" s="6">
        <f t="shared" si="746"/>
        <v>3.1059559382664483</v>
      </c>
      <c r="E476" s="6">
        <f t="shared" si="746"/>
        <v>1.3230431678265322</v>
      </c>
      <c r="F476" s="6">
        <f t="shared" si="746"/>
        <v>0.40276155772984434</v>
      </c>
      <c r="G476" s="133">
        <f t="shared" si="746"/>
        <v>1.6161928911760346</v>
      </c>
      <c r="H476" s="135">
        <f t="shared" ref="H476" si="755">+H297/H136</f>
        <v>1.6365634556574926</v>
      </c>
      <c r="I476" s="134">
        <f t="shared" si="753"/>
        <v>1.2604042866835696E-2</v>
      </c>
      <c r="J476" s="2"/>
      <c r="K476" s="141" t="s">
        <v>1</v>
      </c>
      <c r="L476" s="6">
        <f t="shared" si="748"/>
        <v>2.1901903059690917</v>
      </c>
      <c r="M476" s="6">
        <f t="shared" si="748"/>
        <v>1.9010710071279915</v>
      </c>
      <c r="N476" s="6">
        <f t="shared" si="748"/>
        <v>2.1676329030053192</v>
      </c>
      <c r="O476" s="6">
        <f t="shared" si="748"/>
        <v>2.6884082207867279</v>
      </c>
      <c r="P476" s="6">
        <f t="shared" si="748"/>
        <v>1.6239877904741686</v>
      </c>
      <c r="Q476" s="133">
        <f t="shared" si="748"/>
        <v>1.4218138285825219</v>
      </c>
      <c r="R476" s="133">
        <f t="shared" si="749"/>
        <v>2.1760278504092194</v>
      </c>
      <c r="S476" s="159">
        <f t="shared" si="750"/>
        <v>0.53045905635804069</v>
      </c>
      <c r="T476" s="134">
        <f t="shared" si="751"/>
        <v>2.7385003611064551E-2</v>
      </c>
    </row>
    <row r="477" spans="1:20">
      <c r="A477" s="141" t="s">
        <v>2</v>
      </c>
      <c r="B477" s="6">
        <f t="shared" si="746"/>
        <v>1.7296346426836573</v>
      </c>
      <c r="C477" s="6">
        <f t="shared" si="746"/>
        <v>1.7095108983420937</v>
      </c>
      <c r="D477" s="6">
        <f t="shared" si="746"/>
        <v>5.1232258617243058</v>
      </c>
      <c r="E477" s="6">
        <f t="shared" si="746"/>
        <v>1.3613121019377559</v>
      </c>
      <c r="F477" s="6">
        <f t="shared" si="746"/>
        <v>0.44529714777312679</v>
      </c>
      <c r="G477" s="133">
        <f t="shared" si="746"/>
        <v>0.97760872680003885</v>
      </c>
      <c r="H477" s="135">
        <f t="shared" ref="H477" si="756">+H298/H137</f>
        <v>2.3177347201830751</v>
      </c>
      <c r="I477" s="134">
        <f t="shared" si="753"/>
        <v>1.3708204076385533</v>
      </c>
      <c r="J477" s="2"/>
      <c r="K477" s="141" t="s">
        <v>2</v>
      </c>
      <c r="L477" s="6">
        <f t="shared" si="748"/>
        <v>2.096494772766373</v>
      </c>
      <c r="M477" s="6">
        <f t="shared" si="748"/>
        <v>1.9063400784018281</v>
      </c>
      <c r="N477" s="6">
        <f t="shared" si="748"/>
        <v>2.2906794786917941</v>
      </c>
      <c r="O477" s="6">
        <f t="shared" si="748"/>
        <v>2.435790757578939</v>
      </c>
      <c r="P477" s="6">
        <f t="shared" si="748"/>
        <v>1.4115772627247007</v>
      </c>
      <c r="Q477" s="133">
        <f t="shared" si="748"/>
        <v>1.5279693699079595</v>
      </c>
      <c r="R477" s="133">
        <f t="shared" si="749"/>
        <v>2.340139532521647</v>
      </c>
      <c r="S477" s="159">
        <f t="shared" si="750"/>
        <v>0.53153563062760245</v>
      </c>
      <c r="T477" s="134">
        <f t="shared" si="751"/>
        <v>4.1857386159981136E-2</v>
      </c>
    </row>
    <row r="478" spans="1:20">
      <c r="A478" s="141" t="s">
        <v>3</v>
      </c>
      <c r="B478" s="6">
        <f t="shared" si="746"/>
        <v>0.53441024913496471</v>
      </c>
      <c r="C478" s="6">
        <f t="shared" si="746"/>
        <v>0.77496718950307708</v>
      </c>
      <c r="D478" s="6">
        <f t="shared" si="746"/>
        <v>3.7141677091875525</v>
      </c>
      <c r="E478" s="6">
        <f t="shared" si="746"/>
        <v>1.5298062453559453</v>
      </c>
      <c r="F478" s="6">
        <f t="shared" si="746"/>
        <v>0.24144352238985187</v>
      </c>
      <c r="G478" s="133">
        <f t="shared" si="746"/>
        <v>1.9765644851559798</v>
      </c>
      <c r="H478" s="135"/>
      <c r="I478" s="134"/>
      <c r="J478" s="2"/>
      <c r="K478" s="141" t="s">
        <v>3</v>
      </c>
      <c r="L478" s="6">
        <f t="shared" si="748"/>
        <v>1.8108091104224509</v>
      </c>
      <c r="M478" s="6">
        <f t="shared" si="748"/>
        <v>1.975050934252089</v>
      </c>
      <c r="N478" s="6">
        <f t="shared" si="748"/>
        <v>2.6128693874869371</v>
      </c>
      <c r="O478" s="6">
        <f t="shared" si="748"/>
        <v>2.2904961378780988</v>
      </c>
      <c r="P478" s="6">
        <f t="shared" si="748"/>
        <v>1.1763324171421248</v>
      </c>
      <c r="Q478" s="133">
        <f t="shared" si="748"/>
        <v>1.8656077433386111</v>
      </c>
      <c r="R478" s="135"/>
      <c r="S478" s="159"/>
      <c r="T478" s="134"/>
    </row>
    <row r="479" spans="1:20">
      <c r="A479" s="141" t="s">
        <v>4</v>
      </c>
      <c r="B479" s="6">
        <f t="shared" si="746"/>
        <v>1.5677406960667912</v>
      </c>
      <c r="C479" s="6">
        <f t="shared" si="746"/>
        <v>2.5590132514349881</v>
      </c>
      <c r="D479" s="6">
        <f t="shared" si="746"/>
        <v>3.5927304262210638</v>
      </c>
      <c r="E479" s="6">
        <f t="shared" si="746"/>
        <v>2.6621553823799515</v>
      </c>
      <c r="F479" s="6">
        <f t="shared" si="746"/>
        <v>2.4012722149000822</v>
      </c>
      <c r="G479" s="133">
        <f t="shared" si="746"/>
        <v>1.2947723786615843</v>
      </c>
      <c r="H479" s="135"/>
      <c r="I479" s="134"/>
      <c r="J479" s="2"/>
      <c r="K479" s="141" t="s">
        <v>4</v>
      </c>
      <c r="L479" s="6">
        <f t="shared" si="748"/>
        <v>1.6851418618397189</v>
      </c>
      <c r="M479" s="6">
        <f t="shared" si="748"/>
        <v>2.111859659518613</v>
      </c>
      <c r="N479" s="6">
        <f t="shared" si="748"/>
        <v>2.7162184878620446</v>
      </c>
      <c r="O479" s="6">
        <f t="shared" si="748"/>
        <v>2.2550869366199064</v>
      </c>
      <c r="P479" s="6">
        <f t="shared" si="748"/>
        <v>1.1610264677576998</v>
      </c>
      <c r="Q479" s="133">
        <f t="shared" si="748"/>
        <v>1.7471577475519464</v>
      </c>
      <c r="R479" s="135"/>
      <c r="S479" s="159"/>
      <c r="T479" s="134"/>
    </row>
    <row r="480" spans="1:20">
      <c r="A480" s="141" t="s">
        <v>5</v>
      </c>
      <c r="B480" s="6">
        <f t="shared" si="746"/>
        <v>5.1908889320264704</v>
      </c>
      <c r="C480" s="6">
        <f t="shared" si="746"/>
        <v>4.5317307086343508</v>
      </c>
      <c r="D480" s="6">
        <f t="shared" si="746"/>
        <v>3.8947977727425629</v>
      </c>
      <c r="E480" s="6">
        <f t="shared" si="746"/>
        <v>9.894707432514025</v>
      </c>
      <c r="F480" s="6">
        <f t="shared" si="746"/>
        <v>2.7387641072063453</v>
      </c>
      <c r="G480" s="133">
        <f t="shared" si="746"/>
        <v>1.9367667420155976</v>
      </c>
      <c r="H480" s="135"/>
      <c r="I480" s="134"/>
      <c r="J480" s="2"/>
      <c r="K480" s="141" t="s">
        <v>5</v>
      </c>
      <c r="L480" s="6">
        <f t="shared" si="748"/>
        <v>1.8630314643331616</v>
      </c>
      <c r="M480" s="6">
        <f t="shared" si="748"/>
        <v>2.0348877114885271</v>
      </c>
      <c r="N480" s="6">
        <f t="shared" si="748"/>
        <v>2.5758293418471094</v>
      </c>
      <c r="O480" s="6">
        <f t="shared" si="748"/>
        <v>2.4749962883788896</v>
      </c>
      <c r="P480" s="6">
        <f t="shared" si="748"/>
        <v>1.0468713507044141</v>
      </c>
      <c r="Q480" s="133">
        <f t="shared" si="748"/>
        <v>1.6729022525549948</v>
      </c>
      <c r="R480" s="135"/>
      <c r="S480" s="159"/>
      <c r="T480" s="134"/>
    </row>
    <row r="481" spans="1:20">
      <c r="A481" s="141" t="s">
        <v>6</v>
      </c>
      <c r="B481" s="6">
        <f t="shared" si="746"/>
        <v>4.051776545152693</v>
      </c>
      <c r="C481" s="6">
        <f t="shared" si="746"/>
        <v>1.1514941351959798</v>
      </c>
      <c r="D481" s="6">
        <f t="shared" si="746"/>
        <v>3.1610876552356939</v>
      </c>
      <c r="E481" s="6">
        <f t="shared" si="746"/>
        <v>0.69411228419109017</v>
      </c>
      <c r="F481" s="6">
        <f t="shared" si="746"/>
        <v>1.2461497059463793</v>
      </c>
      <c r="G481" s="133">
        <f t="shared" si="746"/>
        <v>4.2772565639525908</v>
      </c>
      <c r="H481" s="135"/>
      <c r="I481" s="134"/>
      <c r="J481" s="2"/>
      <c r="K481" s="141" t="s">
        <v>6</v>
      </c>
      <c r="L481" s="6">
        <f t="shared" si="748"/>
        <v>1.9987953264553393</v>
      </c>
      <c r="M481" s="6">
        <f t="shared" si="748"/>
        <v>1.7328200513700625</v>
      </c>
      <c r="N481" s="6">
        <f t="shared" si="748"/>
        <v>2.9035179074416169</v>
      </c>
      <c r="O481" s="6">
        <f t="shared" si="748"/>
        <v>2.044839327315771</v>
      </c>
      <c r="P481" s="6">
        <f t="shared" si="748"/>
        <v>1.0980556673728392</v>
      </c>
      <c r="Q481" s="133">
        <f t="shared" si="748"/>
        <v>1.8036523116031431</v>
      </c>
      <c r="R481" s="135"/>
      <c r="S481" s="159"/>
      <c r="T481" s="134"/>
    </row>
    <row r="482" spans="1:20">
      <c r="A482" s="141" t="s">
        <v>7</v>
      </c>
      <c r="B482" s="6">
        <f t="shared" si="746"/>
        <v>1.2513268662834083</v>
      </c>
      <c r="C482" s="6">
        <f t="shared" si="746"/>
        <v>1.5195980092665446</v>
      </c>
      <c r="D482" s="6">
        <f t="shared" si="746"/>
        <v>3.694912846635515</v>
      </c>
      <c r="E482" s="6">
        <f t="shared" si="746"/>
        <v>1.0412000435851183</v>
      </c>
      <c r="F482" s="6">
        <f t="shared" si="746"/>
        <v>1.9017146800610116</v>
      </c>
      <c r="G482" s="133">
        <f t="shared" si="746"/>
        <v>4.9337170668829797</v>
      </c>
      <c r="H482" s="135"/>
      <c r="I482" s="134"/>
      <c r="J482" s="2"/>
      <c r="K482" s="141" t="s">
        <v>7</v>
      </c>
      <c r="L482" s="6">
        <f t="shared" si="748"/>
        <v>1.8875743182479554</v>
      </c>
      <c r="M482" s="6">
        <f t="shared" si="748"/>
        <v>1.785946024933623</v>
      </c>
      <c r="N482" s="6">
        <f t="shared" si="748"/>
        <v>3.1313741140671159</v>
      </c>
      <c r="O482" s="6">
        <f t="shared" si="748"/>
        <v>1.8478217249074731</v>
      </c>
      <c r="P482" s="6">
        <f t="shared" si="748"/>
        <v>1.1526135962324588</v>
      </c>
      <c r="Q482" s="133">
        <f t="shared" si="748"/>
        <v>1.9364763581480531</v>
      </c>
      <c r="R482" s="135"/>
      <c r="S482" s="159"/>
      <c r="T482" s="134"/>
    </row>
    <row r="483" spans="1:20">
      <c r="A483" s="141" t="s">
        <v>8</v>
      </c>
      <c r="B483" s="6">
        <f t="shared" ref="B483:G485" si="757">+B304/B143</f>
        <v>2.3997648935723586</v>
      </c>
      <c r="C483" s="6">
        <f t="shared" si="757"/>
        <v>2.7723509673109015</v>
      </c>
      <c r="D483" s="6">
        <f t="shared" si="757"/>
        <v>4.0367138922333456</v>
      </c>
      <c r="E483" s="6">
        <f t="shared" si="757"/>
        <v>1.7438004053009335</v>
      </c>
      <c r="F483" s="6">
        <f t="shared" si="757"/>
        <v>2.4648072104220509</v>
      </c>
      <c r="G483" s="133">
        <f t="shared" si="757"/>
        <v>2.98499562627799</v>
      </c>
      <c r="H483" s="135"/>
      <c r="I483" s="134"/>
      <c r="J483" s="2"/>
      <c r="K483" s="141" t="s">
        <v>8</v>
      </c>
      <c r="L483" s="6">
        <f t="shared" ref="L483:P485" si="758">+L304/L143</f>
        <v>1.9590936712086688</v>
      </c>
      <c r="M483" s="6">
        <f t="shared" si="758"/>
        <v>1.8194615636266298</v>
      </c>
      <c r="N483" s="6">
        <f t="shared" si="758"/>
        <v>3.2035988958069601</v>
      </c>
      <c r="O483" s="6">
        <f t="shared" si="758"/>
        <v>1.7912371247150163</v>
      </c>
      <c r="P483" s="6">
        <f t="shared" si="758"/>
        <v>1.162444518605146</v>
      </c>
      <c r="Q483" s="133">
        <f t="shared" ref="Q483" si="759">+Q304/Q143</f>
        <v>1.9721230448480418</v>
      </c>
      <c r="R483" s="135"/>
      <c r="S483" s="159"/>
      <c r="T483" s="134"/>
    </row>
    <row r="484" spans="1:20">
      <c r="A484" s="141" t="s">
        <v>9</v>
      </c>
      <c r="B484" s="6">
        <f t="shared" si="757"/>
        <v>1.1566955658442317</v>
      </c>
      <c r="C484" s="6">
        <f t="shared" si="757"/>
        <v>1.2586918814373649</v>
      </c>
      <c r="D484" s="6">
        <f t="shared" si="757"/>
        <v>4.8934466297101373</v>
      </c>
      <c r="E484" s="6">
        <f t="shared" si="757"/>
        <v>1.6669337238578958</v>
      </c>
      <c r="F484" s="6">
        <f t="shared" si="757"/>
        <v>2.4891129747857859</v>
      </c>
      <c r="G484" s="133">
        <f t="shared" si="757"/>
        <v>1.9277071796503626</v>
      </c>
      <c r="H484" s="135"/>
      <c r="I484" s="134"/>
      <c r="J484" s="2"/>
      <c r="K484" s="141" t="s">
        <v>9</v>
      </c>
      <c r="L484" s="6">
        <f t="shared" si="758"/>
        <v>1.9158586454068649</v>
      </c>
      <c r="M484" s="6">
        <f t="shared" si="758"/>
        <v>1.795371609211736</v>
      </c>
      <c r="N484" s="6">
        <f t="shared" si="758"/>
        <v>3.6893114138627379</v>
      </c>
      <c r="O484" s="6">
        <f t="shared" si="758"/>
        <v>1.7332036075627155</v>
      </c>
      <c r="P484" s="6">
        <f t="shared" si="758"/>
        <v>1.1926364334898962</v>
      </c>
      <c r="Q484" s="133">
        <f t="shared" ref="Q484" si="760">+Q305/Q144</f>
        <v>1.941190579602103</v>
      </c>
      <c r="R484" s="135"/>
      <c r="S484" s="159"/>
      <c r="T484" s="134"/>
    </row>
    <row r="485" spans="1:20" ht="28">
      <c r="A485" s="142" t="s">
        <v>13</v>
      </c>
      <c r="B485" s="145">
        <f t="shared" si="757"/>
        <v>1.9158586454068647</v>
      </c>
      <c r="C485" s="145">
        <f t="shared" si="757"/>
        <v>1.795371609211736</v>
      </c>
      <c r="D485" s="145">
        <f t="shared" si="757"/>
        <v>3.6893114138627379</v>
      </c>
      <c r="E485" s="145">
        <f t="shared" si="757"/>
        <v>1.7332036075627155</v>
      </c>
      <c r="F485" s="145">
        <f t="shared" si="757"/>
        <v>1.1926364334898962</v>
      </c>
      <c r="G485" s="145">
        <f t="shared" ref="G485" si="761">+G306/G145</f>
        <v>1.941190579602103</v>
      </c>
      <c r="H485" s="147"/>
      <c r="I485" s="148"/>
      <c r="J485" s="3"/>
      <c r="K485" s="142" t="s">
        <v>14</v>
      </c>
      <c r="L485" s="145">
        <f t="shared" si="758"/>
        <v>2.079848423228245</v>
      </c>
      <c r="M485" s="145">
        <f t="shared" si="758"/>
        <v>1.8773592428716741</v>
      </c>
      <c r="N485" s="145">
        <f t="shared" si="758"/>
        <v>2.4955462588966961</v>
      </c>
      <c r="O485" s="145">
        <f t="shared" si="758"/>
        <v>2.31216630489988</v>
      </c>
      <c r="P485" s="145">
        <f t="shared" si="758"/>
        <v>1.324966142049828</v>
      </c>
      <c r="Q485" s="146">
        <f>+Q306/Q145</f>
        <v>1.6250466338645579</v>
      </c>
      <c r="R485" s="146">
        <f>+R306/R145</f>
        <v>1.7924960243661527</v>
      </c>
      <c r="S485" s="161">
        <f t="shared" ref="S485" si="762">+R485/Q485-1</f>
        <v>0.10304282167175716</v>
      </c>
      <c r="T485" s="170">
        <f t="shared" ref="T485" si="763">+POWER(R485/M485,0.2)-1</f>
        <v>-9.2087485155150084E-3</v>
      </c>
    </row>
    <row r="486" spans="1:20" ht="28">
      <c r="A486" s="143" t="s">
        <v>15</v>
      </c>
      <c r="B486" s="149">
        <f t="shared" ref="B486:G486" si="764">+B485/B$539</f>
        <v>0.60808752396407484</v>
      </c>
      <c r="C486" s="149">
        <f t="shared" si="764"/>
        <v>0.49998542347875968</v>
      </c>
      <c r="D486" s="149">
        <f t="shared" si="764"/>
        <v>1.2278533133410001</v>
      </c>
      <c r="E486" s="149">
        <f t="shared" si="764"/>
        <v>0.66372265735002622</v>
      </c>
      <c r="F486" s="149">
        <f t="shared" si="764"/>
        <v>0.59749526695637267</v>
      </c>
      <c r="G486" s="149">
        <f t="shared" si="764"/>
        <v>0.67864506262252222</v>
      </c>
      <c r="H486" s="151"/>
      <c r="I486" s="152"/>
      <c r="J486" s="3"/>
      <c r="K486" s="143" t="s">
        <v>15</v>
      </c>
      <c r="L486" s="149">
        <f t="shared" ref="L486:Q486" si="765">+L485/L$539</f>
        <v>0.73101504242672799</v>
      </c>
      <c r="M486" s="149">
        <f t="shared" si="765"/>
        <v>0.55715714421495</v>
      </c>
      <c r="N486" s="149">
        <f t="shared" si="765"/>
        <v>0.72594317063826774</v>
      </c>
      <c r="O486" s="149">
        <f t="shared" si="765"/>
        <v>0.8384644550410989</v>
      </c>
      <c r="P486" s="149">
        <f t="shared" si="765"/>
        <v>0.62780745839055563</v>
      </c>
      <c r="Q486" s="220">
        <f t="shared" si="765"/>
        <v>0.65722350480378999</v>
      </c>
      <c r="R486" s="220">
        <f t="shared" ref="R486" si="766">+R485/R$539</f>
        <v>0.61255162715045242</v>
      </c>
      <c r="S486" s="160"/>
      <c r="T486" s="152"/>
    </row>
    <row r="487" spans="1:20" ht="29" thickBot="1">
      <c r="A487" s="144" t="s">
        <v>12</v>
      </c>
      <c r="B487" s="153"/>
      <c r="C487" s="154">
        <f>+C485/B485-1</f>
        <v>-6.288931413806953E-2</v>
      </c>
      <c r="D487" s="154">
        <f t="shared" ref="D487:G487" si="767">+D485/C485-1</f>
        <v>1.054901277782009</v>
      </c>
      <c r="E487" s="154">
        <f t="shared" si="767"/>
        <v>-0.5302094583151391</v>
      </c>
      <c r="F487" s="154">
        <f t="shared" si="767"/>
        <v>-0.31188901968244898</v>
      </c>
      <c r="G487" s="154">
        <f t="shared" si="767"/>
        <v>0.62764655270658243</v>
      </c>
      <c r="H487" s="156"/>
      <c r="I487" s="157"/>
      <c r="J487" s="2"/>
      <c r="K487" s="144" t="s">
        <v>12</v>
      </c>
      <c r="L487" s="153"/>
      <c r="M487" s="154">
        <f>+M485/L485-1</f>
        <v>-9.7357662267655298E-2</v>
      </c>
      <c r="N487" s="154">
        <f t="shared" ref="N487:R487" si="768">+N485/M485-1</f>
        <v>0.32928541427128333</v>
      </c>
      <c r="O487" s="154">
        <f t="shared" si="768"/>
        <v>-7.3482891107732873E-2</v>
      </c>
      <c r="P487" s="154">
        <f t="shared" si="768"/>
        <v>-0.42695897814876216</v>
      </c>
      <c r="Q487" s="155">
        <f t="shared" si="768"/>
        <v>0.22648163020262668</v>
      </c>
      <c r="R487" s="155">
        <f t="shared" si="768"/>
        <v>0.10304282167175716</v>
      </c>
      <c r="S487" s="156"/>
      <c r="T487" s="157"/>
    </row>
    <row r="488" spans="1:20" ht="15" thickBo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</row>
    <row r="489" spans="1:20" ht="15" thickBot="1">
      <c r="A489" s="288" t="s">
        <v>151</v>
      </c>
      <c r="B489" s="289"/>
      <c r="C489" s="289"/>
      <c r="D489" s="289"/>
      <c r="E489" s="289"/>
      <c r="F489" s="289"/>
      <c r="G489" s="289"/>
      <c r="H489" s="289"/>
      <c r="I489" s="290"/>
      <c r="J489" s="2"/>
      <c r="K489" s="288" t="s">
        <v>152</v>
      </c>
      <c r="L489" s="289"/>
      <c r="M489" s="289"/>
      <c r="N489" s="289"/>
      <c r="O489" s="289"/>
      <c r="P489" s="289"/>
      <c r="Q489" s="289"/>
      <c r="R489" s="289"/>
      <c r="S489" s="289"/>
      <c r="T489" s="290"/>
    </row>
    <row r="490" spans="1:20" ht="42">
      <c r="A490" s="136"/>
      <c r="B490" s="137">
        <v>2016</v>
      </c>
      <c r="C490" s="137">
        <f>+B490+1</f>
        <v>2017</v>
      </c>
      <c r="D490" s="137">
        <f t="shared" ref="D490" si="769">+C490+1</f>
        <v>2018</v>
      </c>
      <c r="E490" s="137">
        <f t="shared" ref="E490" si="770">+D490+1</f>
        <v>2019</v>
      </c>
      <c r="F490" s="137">
        <f t="shared" ref="F490" si="771">+E490+1</f>
        <v>2020</v>
      </c>
      <c r="G490" s="138">
        <f t="shared" ref="G490:H490" si="772">+F490+1</f>
        <v>2021</v>
      </c>
      <c r="H490" s="139">
        <f t="shared" si="772"/>
        <v>2022</v>
      </c>
      <c r="I490" s="140" t="s">
        <v>16</v>
      </c>
      <c r="J490" s="2"/>
      <c r="K490" s="136"/>
      <c r="L490" s="137">
        <v>2016</v>
      </c>
      <c r="M490" s="137">
        <f>+L490+1</f>
        <v>2017</v>
      </c>
      <c r="N490" s="137">
        <f t="shared" ref="N490" si="773">+M490+1</f>
        <v>2018</v>
      </c>
      <c r="O490" s="137">
        <f t="shared" ref="O490" si="774">+N490+1</f>
        <v>2019</v>
      </c>
      <c r="P490" s="137">
        <f t="shared" ref="P490" si="775">+O490+1</f>
        <v>2020</v>
      </c>
      <c r="Q490" s="138">
        <f t="shared" ref="Q490" si="776">+P490+1</f>
        <v>2021</v>
      </c>
      <c r="R490" s="139">
        <v>2022</v>
      </c>
      <c r="S490" s="158" t="s">
        <v>16</v>
      </c>
      <c r="T490" s="140" t="s">
        <v>21</v>
      </c>
    </row>
    <row r="491" spans="1:20">
      <c r="A491" s="141" t="s">
        <v>10</v>
      </c>
      <c r="B491" s="6">
        <f t="shared" ref="B491:G500" si="777">+B312/B133</f>
        <v>0.9768497829596976</v>
      </c>
      <c r="C491" s="6">
        <f t="shared" si="777"/>
        <v>1.5246568290586291</v>
      </c>
      <c r="D491" s="6">
        <f t="shared" si="777"/>
        <v>7.3723524617087799</v>
      </c>
      <c r="E491" s="6">
        <f t="shared" si="777"/>
        <v>1.076096293055826</v>
      </c>
      <c r="F491" s="6">
        <f t="shared" si="777"/>
        <v>0.65826563299409835</v>
      </c>
      <c r="G491" s="133">
        <f t="shared" si="777"/>
        <v>1.1960527630133171</v>
      </c>
      <c r="H491" s="135">
        <f t="shared" ref="H491" si="778">+H312/H133</f>
        <v>0.86308957089753024</v>
      </c>
      <c r="I491" s="134">
        <f>+H491/G491-1</f>
        <v>-0.27838503652374369</v>
      </c>
      <c r="J491" s="2"/>
      <c r="K491" s="141" t="s">
        <v>10</v>
      </c>
      <c r="L491" s="6">
        <f t="shared" ref="L491:R500" si="779">+L312/L133</f>
        <v>1.4057808245475987</v>
      </c>
      <c r="M491" s="6">
        <f t="shared" si="779"/>
        <v>1.1985393202615637</v>
      </c>
      <c r="N491" s="6">
        <f t="shared" si="779"/>
        <v>1.9188550202434602</v>
      </c>
      <c r="O491" s="6">
        <f t="shared" si="779"/>
        <v>2.8138211269064572</v>
      </c>
      <c r="P491" s="6">
        <f t="shared" si="779"/>
        <v>1.1472791919349696</v>
      </c>
      <c r="Q491" s="133">
        <f t="shared" si="779"/>
        <v>0.83977111112594893</v>
      </c>
      <c r="R491" s="133">
        <f t="shared" si="779"/>
        <v>1.3191242537378667</v>
      </c>
      <c r="S491" s="159">
        <f t="shared" ref="S491:S495" si="780">+R491/Q491-1</f>
        <v>0.57081404237543998</v>
      </c>
      <c r="T491" s="134">
        <f t="shared" ref="T491:T495" si="781">+POWER(R491/M491,0.2)-1</f>
        <v>1.935787832771152E-2</v>
      </c>
    </row>
    <row r="492" spans="1:20">
      <c r="A492" s="141" t="s">
        <v>11</v>
      </c>
      <c r="B492" s="6">
        <f t="shared" si="777"/>
        <v>0.76103900193671303</v>
      </c>
      <c r="C492" s="6">
        <f t="shared" si="777"/>
        <v>2.6906595675013878</v>
      </c>
      <c r="D492" s="6">
        <f t="shared" si="777"/>
        <v>5.6484179318100498</v>
      </c>
      <c r="E492" s="6">
        <f t="shared" si="777"/>
        <v>1.8023355055074151</v>
      </c>
      <c r="F492" s="6">
        <f t="shared" si="777"/>
        <v>0.57315079107343281</v>
      </c>
      <c r="G492" s="133">
        <f t="shared" si="777"/>
        <v>1.1262679686210249</v>
      </c>
      <c r="H492" s="135">
        <f t="shared" ref="H492" si="782">+H313/H134</f>
        <v>1.5959799635773859</v>
      </c>
      <c r="I492" s="134">
        <f t="shared" ref="I492:I495" si="783">+H492/G492-1</f>
        <v>0.41705172129814283</v>
      </c>
      <c r="J492" s="2"/>
      <c r="K492" s="141" t="s">
        <v>11</v>
      </c>
      <c r="L492" s="6">
        <f t="shared" si="779"/>
        <v>1.3426284137765951</v>
      </c>
      <c r="M492" s="6">
        <f t="shared" si="779"/>
        <v>1.2672083403117325</v>
      </c>
      <c r="N492" s="6">
        <f t="shared" si="779"/>
        <v>1.9440012424792443</v>
      </c>
      <c r="O492" s="6">
        <f t="shared" si="779"/>
        <v>2.6863715421660515</v>
      </c>
      <c r="P492" s="6">
        <f t="shared" si="779"/>
        <v>1.0859178874384132</v>
      </c>
      <c r="Q492" s="133">
        <f t="shared" si="779"/>
        <v>0.87116306134543231</v>
      </c>
      <c r="R492" s="133">
        <f t="shared" si="779"/>
        <v>1.3426481331743276</v>
      </c>
      <c r="S492" s="159">
        <f t="shared" si="780"/>
        <v>0.54121334196692117</v>
      </c>
      <c r="T492" s="134">
        <f t="shared" si="781"/>
        <v>1.1632650885628815E-2</v>
      </c>
    </row>
    <row r="493" spans="1:20">
      <c r="A493" s="141" t="s">
        <v>0</v>
      </c>
      <c r="B493" s="6">
        <f t="shared" si="777"/>
        <v>0.79567940001581894</v>
      </c>
      <c r="C493" s="6">
        <f t="shared" si="777"/>
        <v>1.7568175681756817</v>
      </c>
      <c r="D493" s="6">
        <f t="shared" si="777"/>
        <v>8.1021122117331306</v>
      </c>
      <c r="E493" s="6">
        <f t="shared" si="777"/>
        <v>1.4691067110373506</v>
      </c>
      <c r="F493" s="6">
        <f t="shared" si="777"/>
        <v>0.6575354961479063</v>
      </c>
      <c r="G493" s="133">
        <f t="shared" si="777"/>
        <v>0.95063715892565037</v>
      </c>
      <c r="H493" s="135">
        <f t="shared" ref="H493" si="784">+H314/H135</f>
        <v>1.0946907498631637</v>
      </c>
      <c r="I493" s="134">
        <f t="shared" si="783"/>
        <v>0.15153372618035843</v>
      </c>
      <c r="J493" s="2"/>
      <c r="K493" s="141" t="s">
        <v>0</v>
      </c>
      <c r="L493" s="6">
        <f t="shared" si="779"/>
        <v>1.2208673259005665</v>
      </c>
      <c r="M493" s="6">
        <f t="shared" si="779"/>
        <v>1.3322648572820341</v>
      </c>
      <c r="N493" s="6">
        <f t="shared" si="779"/>
        <v>2.1038802833813062</v>
      </c>
      <c r="O493" s="6">
        <f t="shared" si="779"/>
        <v>2.3841544368294523</v>
      </c>
      <c r="P493" s="6">
        <f t="shared" si="779"/>
        <v>1.0416112569149401</v>
      </c>
      <c r="Q493" s="133">
        <f t="shared" si="779"/>
        <v>0.88944543984292301</v>
      </c>
      <c r="R493" s="133">
        <f t="shared" si="779"/>
        <v>1.370496394504662</v>
      </c>
      <c r="S493" s="159">
        <f t="shared" si="780"/>
        <v>0.54084369103819685</v>
      </c>
      <c r="T493" s="134">
        <f t="shared" si="781"/>
        <v>5.6745620397868901E-3</v>
      </c>
    </row>
    <row r="494" spans="1:20">
      <c r="A494" s="141" t="s">
        <v>1</v>
      </c>
      <c r="B494" s="6">
        <f t="shared" si="777"/>
        <v>0.90168987202968398</v>
      </c>
      <c r="C494" s="6">
        <f t="shared" si="777"/>
        <v>1.2576497669979227</v>
      </c>
      <c r="D494" s="6">
        <f t="shared" si="777"/>
        <v>4.1501997450974093</v>
      </c>
      <c r="E494" s="6">
        <f t="shared" si="777"/>
        <v>0.88177341411021326</v>
      </c>
      <c r="F494" s="6">
        <f t="shared" si="777"/>
        <v>0.39285758499878259</v>
      </c>
      <c r="G494" s="133">
        <f t="shared" si="777"/>
        <v>1.4445948000182789</v>
      </c>
      <c r="H494" s="135">
        <f t="shared" ref="H494" si="785">+H315/H136</f>
        <v>1.6365634556574926</v>
      </c>
      <c r="I494" s="134">
        <f t="shared" si="783"/>
        <v>0.13288754440815143</v>
      </c>
      <c r="J494" s="2"/>
      <c r="K494" s="141" t="s">
        <v>1</v>
      </c>
      <c r="L494" s="6">
        <f t="shared" si="779"/>
        <v>1.1644518653611278</v>
      </c>
      <c r="M494" s="6">
        <f t="shared" si="779"/>
        <v>1.3730984266593924</v>
      </c>
      <c r="N494" s="6">
        <f t="shared" si="779"/>
        <v>2.268978393928887</v>
      </c>
      <c r="O494" s="6">
        <f t="shared" si="779"/>
        <v>2.0523862344789241</v>
      </c>
      <c r="P494" s="6">
        <f t="shared" si="779"/>
        <v>0.99570130233086962</v>
      </c>
      <c r="Q494" s="133">
        <f t="shared" si="779"/>
        <v>0.96690070210631907</v>
      </c>
      <c r="R494" s="133">
        <f t="shared" si="779"/>
        <v>1.3789346409423933</v>
      </c>
      <c r="S494" s="159">
        <f t="shared" si="780"/>
        <v>0.42613883508253725</v>
      </c>
      <c r="T494" s="134">
        <f t="shared" si="781"/>
        <v>8.4863792821265882E-4</v>
      </c>
    </row>
    <row r="495" spans="1:20">
      <c r="A495" s="141" t="s">
        <v>2</v>
      </c>
      <c r="B495" s="6">
        <f t="shared" si="777"/>
        <v>0.8477214097406609</v>
      </c>
      <c r="C495" s="6">
        <f t="shared" si="777"/>
        <v>2.0263671464615478</v>
      </c>
      <c r="D495" s="6">
        <f t="shared" si="777"/>
        <v>6.8823714195961969</v>
      </c>
      <c r="E495" s="6">
        <f t="shared" si="777"/>
        <v>0.82228324169842715</v>
      </c>
      <c r="F495" s="6">
        <f t="shared" si="777"/>
        <v>0.5555645585745419</v>
      </c>
      <c r="G495" s="133">
        <f t="shared" si="777"/>
        <v>1.050977397455759</v>
      </c>
      <c r="H495" s="135">
        <f t="shared" ref="H495" si="786">+H316/H137</f>
        <v>2.3177347201830751</v>
      </c>
      <c r="I495" s="134">
        <f t="shared" si="783"/>
        <v>1.2053135736257738</v>
      </c>
      <c r="J495" s="2"/>
      <c r="K495" s="141" t="s">
        <v>2</v>
      </c>
      <c r="L495" s="6">
        <f t="shared" si="779"/>
        <v>1.1025857916421764</v>
      </c>
      <c r="M495" s="6">
        <f t="shared" si="779"/>
        <v>1.5128898516987568</v>
      </c>
      <c r="N495" s="6">
        <f t="shared" si="779"/>
        <v>2.3959435020541546</v>
      </c>
      <c r="O495" s="6">
        <f t="shared" si="779"/>
        <v>1.7689587226923693</v>
      </c>
      <c r="P495" s="6">
        <f t="shared" si="779"/>
        <v>0.92402332028235834</v>
      </c>
      <c r="Q495" s="133">
        <f t="shared" si="779"/>
        <v>1.0580069163070596</v>
      </c>
      <c r="R495" s="133">
        <f t="shared" si="779"/>
        <v>1.5234536217234584</v>
      </c>
      <c r="S495" s="159">
        <f t="shared" si="780"/>
        <v>0.43992784758064363</v>
      </c>
      <c r="T495" s="134">
        <f t="shared" si="781"/>
        <v>1.3926180238035268E-3</v>
      </c>
    </row>
    <row r="496" spans="1:20">
      <c r="A496" s="141" t="s">
        <v>3</v>
      </c>
      <c r="B496" s="6">
        <f t="shared" si="777"/>
        <v>0.94137958396552845</v>
      </c>
      <c r="C496" s="6">
        <f t="shared" si="777"/>
        <v>1.7981065831102829</v>
      </c>
      <c r="D496" s="6">
        <f t="shared" si="777"/>
        <v>4.6389685328289332</v>
      </c>
      <c r="E496" s="6">
        <f t="shared" si="777"/>
        <v>1.1524837720115928</v>
      </c>
      <c r="F496" s="6">
        <f t="shared" si="777"/>
        <v>0.62491264618549902</v>
      </c>
      <c r="G496" s="133">
        <f t="shared" si="777"/>
        <v>1.143449844415841</v>
      </c>
      <c r="H496" s="135"/>
      <c r="I496" s="134"/>
      <c r="J496" s="2"/>
      <c r="K496" s="141" t="s">
        <v>3</v>
      </c>
      <c r="L496" s="6">
        <f t="shared" si="779"/>
        <v>1.042480555417894</v>
      </c>
      <c r="M496" s="6">
        <f t="shared" si="779"/>
        <v>1.6272893655910603</v>
      </c>
      <c r="N496" s="6">
        <f t="shared" si="779"/>
        <v>2.596411601902886</v>
      </c>
      <c r="O496" s="6">
        <f t="shared" si="779"/>
        <v>1.6027934284663807</v>
      </c>
      <c r="P496" s="6">
        <f t="shared" si="779"/>
        <v>0.84997686149753204</v>
      </c>
      <c r="Q496" s="133">
        <f t="shared" si="779"/>
        <v>1.1668553451041768</v>
      </c>
      <c r="R496" s="135"/>
      <c r="S496" s="159"/>
      <c r="T496" s="134"/>
    </row>
    <row r="497" spans="1:20">
      <c r="A497" s="141" t="s">
        <v>4</v>
      </c>
      <c r="B497" s="6">
        <f t="shared" si="777"/>
        <v>1.0972295269378667</v>
      </c>
      <c r="C497" s="6">
        <f t="shared" si="777"/>
        <v>1.5241227458267996</v>
      </c>
      <c r="D497" s="6">
        <f t="shared" si="777"/>
        <v>3.2797520950802088</v>
      </c>
      <c r="E497" s="6">
        <f t="shared" si="777"/>
        <v>1.2533917092131235</v>
      </c>
      <c r="F497" s="6">
        <f t="shared" si="777"/>
        <v>1.1960423692997975</v>
      </c>
      <c r="G497" s="133">
        <f t="shared" si="777"/>
        <v>0.87735146132745756</v>
      </c>
      <c r="H497" s="135"/>
      <c r="I497" s="134"/>
      <c r="J497" s="2"/>
      <c r="K497" s="141" t="s">
        <v>4</v>
      </c>
      <c r="L497" s="6">
        <f t="shared" si="779"/>
        <v>1.0182729259931949</v>
      </c>
      <c r="M497" s="6">
        <f t="shared" si="779"/>
        <v>1.6854397095073308</v>
      </c>
      <c r="N497" s="6">
        <f t="shared" si="779"/>
        <v>2.9191724825029173</v>
      </c>
      <c r="O497" s="6">
        <f t="shared" si="779"/>
        <v>1.4660739708252422</v>
      </c>
      <c r="P497" s="6">
        <f t="shared" si="779"/>
        <v>0.84682890822309898</v>
      </c>
      <c r="Q497" s="133">
        <f t="shared" si="779"/>
        <v>1.1281655587560881</v>
      </c>
      <c r="R497" s="135"/>
      <c r="S497" s="159"/>
      <c r="T497" s="134"/>
    </row>
    <row r="498" spans="1:20">
      <c r="A498" s="141" t="s">
        <v>5</v>
      </c>
      <c r="B498" s="6">
        <f t="shared" si="777"/>
        <v>1.4646235886564596</v>
      </c>
      <c r="C498" s="6">
        <f t="shared" si="777"/>
        <v>2.1346685992884438</v>
      </c>
      <c r="D498" s="6">
        <f t="shared" si="777"/>
        <v>1.4035614946051671</v>
      </c>
      <c r="E498" s="6">
        <f t="shared" si="777"/>
        <v>1.8704998496496958</v>
      </c>
      <c r="F498" s="6">
        <f t="shared" si="777"/>
        <v>1.267864251636476</v>
      </c>
      <c r="G498" s="133">
        <f t="shared" si="777"/>
        <v>2.0156519042606149</v>
      </c>
      <c r="H498" s="135"/>
      <c r="I498" s="134"/>
      <c r="J498" s="2"/>
      <c r="K498" s="141" t="s">
        <v>5</v>
      </c>
      <c r="L498" s="6">
        <f t="shared" si="779"/>
        <v>1.0529578432464968</v>
      </c>
      <c r="M498" s="6">
        <f t="shared" si="779"/>
        <v>1.7381821252738769</v>
      </c>
      <c r="N498" s="6">
        <f t="shared" si="779"/>
        <v>2.887308918504917</v>
      </c>
      <c r="O498" s="6">
        <f t="shared" si="779"/>
        <v>1.486201017517881</v>
      </c>
      <c r="P498" s="6">
        <f t="shared" si="779"/>
        <v>0.84937214626206314</v>
      </c>
      <c r="Q498" s="133">
        <f t="shared" si="779"/>
        <v>1.16570705112068</v>
      </c>
      <c r="R498" s="135"/>
      <c r="S498" s="159"/>
      <c r="T498" s="134"/>
    </row>
    <row r="499" spans="1:20">
      <c r="A499" s="141" t="s">
        <v>6</v>
      </c>
      <c r="B499" s="6">
        <f t="shared" si="777"/>
        <v>1.3424655595061425</v>
      </c>
      <c r="C499" s="6">
        <f t="shared" si="777"/>
        <v>2.1763899668092272</v>
      </c>
      <c r="D499" s="6">
        <f t="shared" si="777"/>
        <v>0.97160320764147734</v>
      </c>
      <c r="E499" s="6">
        <f t="shared" si="777"/>
        <v>0.87325710711264082</v>
      </c>
      <c r="F499" s="6">
        <f t="shared" si="777"/>
        <v>0.96589457950589386</v>
      </c>
      <c r="G499" s="133">
        <f t="shared" si="777"/>
        <v>2.919872880672377</v>
      </c>
      <c r="H499" s="135"/>
      <c r="I499" s="134"/>
      <c r="J499" s="2"/>
      <c r="K499" s="141" t="s">
        <v>6</v>
      </c>
      <c r="L499" s="6">
        <f t="shared" si="779"/>
        <v>1.0349645075088201</v>
      </c>
      <c r="M499" s="6">
        <f t="shared" si="779"/>
        <v>1.8190349138793367</v>
      </c>
      <c r="N499" s="6">
        <f t="shared" si="779"/>
        <v>2.4755384201288186</v>
      </c>
      <c r="O499" s="6">
        <f t="shared" si="779"/>
        <v>1.4816050340616258</v>
      </c>
      <c r="P499" s="6">
        <f t="shared" si="779"/>
        <v>0.85527104067071535</v>
      </c>
      <c r="Q499" s="133">
        <f t="shared" si="779"/>
        <v>1.2455625478962129</v>
      </c>
      <c r="R499" s="135"/>
      <c r="S499" s="159"/>
      <c r="T499" s="134"/>
    </row>
    <row r="500" spans="1:20">
      <c r="A500" s="141" t="s">
        <v>7</v>
      </c>
      <c r="B500" s="6">
        <f t="shared" si="777"/>
        <v>1.2572386467540384</v>
      </c>
      <c r="C500" s="6">
        <f t="shared" si="777"/>
        <v>1.6541394930909343</v>
      </c>
      <c r="D500" s="6">
        <f t="shared" si="777"/>
        <v>2.9433771536452782</v>
      </c>
      <c r="E500" s="6">
        <f t="shared" si="777"/>
        <v>1.0039478058897651</v>
      </c>
      <c r="F500" s="6">
        <f t="shared" si="777"/>
        <v>1.3037528476706937</v>
      </c>
      <c r="G500" s="133">
        <f t="shared" si="777"/>
        <v>3.0965371380737015</v>
      </c>
      <c r="H500" s="135"/>
      <c r="I500" s="134"/>
      <c r="J500" s="2"/>
      <c r="K500" s="141" t="s">
        <v>7</v>
      </c>
      <c r="L500" s="6">
        <f t="shared" si="779"/>
        <v>1.0332156829434824</v>
      </c>
      <c r="M500" s="6">
        <f t="shared" si="779"/>
        <v>1.8876995226861999</v>
      </c>
      <c r="N500" s="6">
        <f t="shared" si="779"/>
        <v>2.6106192094303573</v>
      </c>
      <c r="O500" s="6">
        <f t="shared" si="779"/>
        <v>1.3489848080535689</v>
      </c>
      <c r="P500" s="6">
        <f t="shared" si="779"/>
        <v>0.87371950575235324</v>
      </c>
      <c r="Q500" s="133">
        <f t="shared" si="779"/>
        <v>1.3240913964716068</v>
      </c>
      <c r="R500" s="135"/>
      <c r="S500" s="159"/>
      <c r="T500" s="134"/>
    </row>
    <row r="501" spans="1:20">
      <c r="A501" s="141" t="s">
        <v>8</v>
      </c>
      <c r="B501" s="6">
        <f t="shared" ref="B501:G503" si="787">+B322/B143</f>
        <v>2.7020445862546709</v>
      </c>
      <c r="C501" s="6">
        <f t="shared" si="787"/>
        <v>2.2411548313520719</v>
      </c>
      <c r="D501" s="6">
        <f t="shared" si="787"/>
        <v>8.9228282561725862</v>
      </c>
      <c r="E501" s="6">
        <f t="shared" si="787"/>
        <v>1.503181566584173</v>
      </c>
      <c r="F501" s="6">
        <f t="shared" si="787"/>
        <v>1.8777140758038913</v>
      </c>
      <c r="G501" s="133">
        <f t="shared" si="787"/>
        <v>1.4207632005616193</v>
      </c>
      <c r="H501" s="135"/>
      <c r="I501" s="134"/>
      <c r="J501" s="2"/>
      <c r="K501" s="141" t="s">
        <v>8</v>
      </c>
      <c r="L501" s="6">
        <f t="shared" ref="L501:P503" si="788">+L322/L143</f>
        <v>1.0980126622983617</v>
      </c>
      <c r="M501" s="6">
        <f t="shared" si="788"/>
        <v>1.8662911487835399</v>
      </c>
      <c r="N501" s="6">
        <f t="shared" si="788"/>
        <v>2.8805557241975825</v>
      </c>
      <c r="O501" s="6">
        <f t="shared" si="788"/>
        <v>1.2025272561432216</v>
      </c>
      <c r="P501" s="6">
        <f t="shared" si="788"/>
        <v>0.86888051044639047</v>
      </c>
      <c r="Q501" s="133">
        <f t="shared" ref="Q501" si="789">+Q322/Q143</f>
        <v>1.3018893041424022</v>
      </c>
      <c r="R501" s="135"/>
      <c r="S501" s="159"/>
      <c r="T501" s="134"/>
    </row>
    <row r="502" spans="1:20">
      <c r="A502" s="141" t="s">
        <v>9</v>
      </c>
      <c r="B502" s="6">
        <f t="shared" si="787"/>
        <v>2.4819783396657602</v>
      </c>
      <c r="C502" s="6">
        <f t="shared" si="787"/>
        <v>1.6771786558818802</v>
      </c>
      <c r="D502" s="6">
        <f t="shared" si="787"/>
        <v>5.5694807018273718</v>
      </c>
      <c r="E502" s="6">
        <f t="shared" si="787"/>
        <v>1.8979692474328351</v>
      </c>
      <c r="F502" s="6">
        <f t="shared" si="787"/>
        <v>0.98138701687166574</v>
      </c>
      <c r="G502" s="133">
        <f t="shared" si="787"/>
        <v>1.7311353489367203</v>
      </c>
      <c r="H502" s="135"/>
      <c r="I502" s="134"/>
      <c r="J502" s="2"/>
      <c r="K502" s="141" t="s">
        <v>9</v>
      </c>
      <c r="L502" s="6">
        <f t="shared" si="788"/>
        <v>1.1725501023702511</v>
      </c>
      <c r="M502" s="6">
        <f t="shared" si="788"/>
        <v>1.8101185384988696</v>
      </c>
      <c r="N502" s="6">
        <f t="shared" si="788"/>
        <v>3.2372578856053931</v>
      </c>
      <c r="O502" s="6">
        <f t="shared" si="788"/>
        <v>1.179211586880569</v>
      </c>
      <c r="P502" s="6">
        <f t="shared" si="788"/>
        <v>0.82026783343020637</v>
      </c>
      <c r="Q502" s="133">
        <f t="shared" ref="Q502" si="790">+Q323/Q144</f>
        <v>1.3510381755596037</v>
      </c>
      <c r="R502" s="135"/>
      <c r="S502" s="159"/>
      <c r="T502" s="134"/>
    </row>
    <row r="503" spans="1:20" ht="28">
      <c r="A503" s="142" t="s">
        <v>13</v>
      </c>
      <c r="B503" s="145">
        <f t="shared" si="787"/>
        <v>1.1725501023702514</v>
      </c>
      <c r="C503" s="145">
        <f t="shared" si="787"/>
        <v>1.8101185384988696</v>
      </c>
      <c r="D503" s="145">
        <f t="shared" si="787"/>
        <v>3.2372578856053931</v>
      </c>
      <c r="E503" s="145">
        <f t="shared" si="787"/>
        <v>1.179211586880569</v>
      </c>
      <c r="F503" s="145">
        <f t="shared" si="787"/>
        <v>0.82026783343020637</v>
      </c>
      <c r="G503" s="145">
        <f t="shared" ref="G503" si="791">+G324/G145</f>
        <v>1.3510381755596037</v>
      </c>
      <c r="H503" s="147"/>
      <c r="I503" s="148"/>
      <c r="J503" s="3"/>
      <c r="K503" s="142" t="s">
        <v>14</v>
      </c>
      <c r="L503" s="145">
        <f t="shared" si="788"/>
        <v>1.1209224262410102</v>
      </c>
      <c r="M503" s="145">
        <f t="shared" si="788"/>
        <v>1.5707662260095459</v>
      </c>
      <c r="N503" s="145">
        <f t="shared" si="788"/>
        <v>2.4407789403165867</v>
      </c>
      <c r="O503" s="145">
        <f t="shared" si="788"/>
        <v>1.685920671807168</v>
      </c>
      <c r="P503" s="145">
        <f t="shared" si="788"/>
        <v>0.91843940363490351</v>
      </c>
      <c r="Q503" s="146">
        <f>+Q324/Q145</f>
        <v>1.0931151351154538</v>
      </c>
      <c r="R503" s="146">
        <f>+R324/R145</f>
        <v>1.3800474165098251</v>
      </c>
      <c r="S503" s="161">
        <f t="shared" ref="S503" si="792">+R503/Q503-1</f>
        <v>0.26249044787406195</v>
      </c>
      <c r="T503" s="170">
        <f t="shared" ref="T503" si="793">+POWER(R503/M503,0.2)-1</f>
        <v>-2.5556886494043085E-2</v>
      </c>
    </row>
    <row r="504" spans="1:20" ht="28">
      <c r="A504" s="143" t="s">
        <v>15</v>
      </c>
      <c r="B504" s="149">
        <f t="shared" ref="B504:G504" si="794">+B503/B$539</f>
        <v>0.37216372417847576</v>
      </c>
      <c r="C504" s="149">
        <f t="shared" si="794"/>
        <v>0.50409223325942454</v>
      </c>
      <c r="D504" s="149">
        <f t="shared" si="794"/>
        <v>1.0774037144286863</v>
      </c>
      <c r="E504" s="149">
        <f t="shared" si="794"/>
        <v>0.45157386276325984</v>
      </c>
      <c r="F504" s="149">
        <f t="shared" si="794"/>
        <v>0.41094346470445858</v>
      </c>
      <c r="G504" s="149">
        <f t="shared" si="794"/>
        <v>0.47232631195129882</v>
      </c>
      <c r="H504" s="151"/>
      <c r="I504" s="152"/>
      <c r="J504" s="3"/>
      <c r="K504" s="143" t="s">
        <v>15</v>
      </c>
      <c r="L504" s="149">
        <f t="shared" ref="L504:Q504" si="795">+L503/L$539</f>
        <v>0.39397638107867045</v>
      </c>
      <c r="M504" s="149">
        <f t="shared" si="795"/>
        <v>0.46616737208702397</v>
      </c>
      <c r="N504" s="149">
        <f t="shared" si="795"/>
        <v>0.71001160425048293</v>
      </c>
      <c r="O504" s="149">
        <f t="shared" si="795"/>
        <v>0.61136802933841328</v>
      </c>
      <c r="P504" s="149">
        <f t="shared" si="795"/>
        <v>0.43518327705318988</v>
      </c>
      <c r="Q504" s="220">
        <f t="shared" si="795"/>
        <v>0.44209251924429688</v>
      </c>
      <c r="R504" s="220">
        <f t="shared" ref="R504" si="796">+R503/R$539</f>
        <v>0.47160511322573068</v>
      </c>
      <c r="S504" s="160"/>
      <c r="T504" s="152"/>
    </row>
    <row r="505" spans="1:20" ht="29" thickBot="1">
      <c r="A505" s="144" t="s">
        <v>12</v>
      </c>
      <c r="B505" s="153"/>
      <c r="C505" s="154">
        <f>+C503/B503-1</f>
        <v>0.54374515412160696</v>
      </c>
      <c r="D505" s="154">
        <f t="shared" ref="D505" si="797">+D503/C503-1</f>
        <v>0.78842314287883575</v>
      </c>
      <c r="E505" s="154">
        <f t="shared" ref="E505" si="798">+E503/D503-1</f>
        <v>-0.63573751966935221</v>
      </c>
      <c r="F505" s="154">
        <f t="shared" ref="F505:G505" si="799">+F503/E503-1</f>
        <v>-0.30439300075052311</v>
      </c>
      <c r="G505" s="154">
        <f t="shared" si="799"/>
        <v>0.64706955520834608</v>
      </c>
      <c r="H505" s="156"/>
      <c r="I505" s="157"/>
      <c r="J505" s="2"/>
      <c r="K505" s="144" t="s">
        <v>12</v>
      </c>
      <c r="L505" s="153"/>
      <c r="M505" s="154">
        <f>+M503/L503-1</f>
        <v>0.40131572822311834</v>
      </c>
      <c r="N505" s="154">
        <f t="shared" ref="N505" si="800">+N503/M503-1</f>
        <v>0.55387790996580399</v>
      </c>
      <c r="O505" s="154">
        <f t="shared" ref="O505" si="801">+O503/N503-1</f>
        <v>-0.30926941233420679</v>
      </c>
      <c r="P505" s="154">
        <f t="shared" ref="P505" si="802">+P503/O503-1</f>
        <v>-0.45522976318309671</v>
      </c>
      <c r="Q505" s="155">
        <f t="shared" ref="Q505:R505" si="803">+Q503/P503-1</f>
        <v>0.19018754072314059</v>
      </c>
      <c r="R505" s="155">
        <f t="shared" si="803"/>
        <v>0.26249044787406195</v>
      </c>
      <c r="S505" s="156"/>
      <c r="T505" s="157"/>
    </row>
    <row r="506" spans="1:20" ht="15" thickBo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</row>
    <row r="507" spans="1:20" ht="15" thickBot="1">
      <c r="A507" s="288" t="s">
        <v>153</v>
      </c>
      <c r="B507" s="289"/>
      <c r="C507" s="289"/>
      <c r="D507" s="289"/>
      <c r="E507" s="289"/>
      <c r="F507" s="289"/>
      <c r="G507" s="289"/>
      <c r="H507" s="289"/>
      <c r="I507" s="290"/>
      <c r="J507" s="2"/>
      <c r="K507" s="288" t="s">
        <v>154</v>
      </c>
      <c r="L507" s="289"/>
      <c r="M507" s="289"/>
      <c r="N507" s="289"/>
      <c r="O507" s="289"/>
      <c r="P507" s="289"/>
      <c r="Q507" s="289"/>
      <c r="R507" s="289"/>
      <c r="S507" s="289"/>
      <c r="T507" s="290"/>
    </row>
    <row r="508" spans="1:20" ht="42">
      <c r="A508" s="136"/>
      <c r="B508" s="137">
        <v>2016</v>
      </c>
      <c r="C508" s="137">
        <f>+B508+1</f>
        <v>2017</v>
      </c>
      <c r="D508" s="137">
        <f t="shared" ref="D508" si="804">+C508+1</f>
        <v>2018</v>
      </c>
      <c r="E508" s="137">
        <f t="shared" ref="E508" si="805">+D508+1</f>
        <v>2019</v>
      </c>
      <c r="F508" s="137">
        <f t="shared" ref="F508" si="806">+E508+1</f>
        <v>2020</v>
      </c>
      <c r="G508" s="138">
        <f t="shared" ref="G508:H508" si="807">+F508+1</f>
        <v>2021</v>
      </c>
      <c r="H508" s="139">
        <f t="shared" si="807"/>
        <v>2022</v>
      </c>
      <c r="I508" s="140" t="s">
        <v>16</v>
      </c>
      <c r="J508" s="2"/>
      <c r="K508" s="136"/>
      <c r="L508" s="137">
        <v>2016</v>
      </c>
      <c r="M508" s="137">
        <f>+L508+1</f>
        <v>2017</v>
      </c>
      <c r="N508" s="137">
        <f t="shared" ref="N508" si="808">+M508+1</f>
        <v>2018</v>
      </c>
      <c r="O508" s="137">
        <f t="shared" ref="O508" si="809">+N508+1</f>
        <v>2019</v>
      </c>
      <c r="P508" s="137">
        <f t="shared" ref="P508" si="810">+O508+1</f>
        <v>2020</v>
      </c>
      <c r="Q508" s="138">
        <f t="shared" ref="Q508" si="811">+P508+1</f>
        <v>2021</v>
      </c>
      <c r="R508" s="139">
        <v>2022</v>
      </c>
      <c r="S508" s="158" t="s">
        <v>16</v>
      </c>
      <c r="T508" s="140" t="s">
        <v>21</v>
      </c>
    </row>
    <row r="509" spans="1:20">
      <c r="A509" s="141" t="s">
        <v>10</v>
      </c>
      <c r="B509" s="6">
        <f t="shared" ref="B509:G518" si="812">+B330/B151</f>
        <v>3.4306071734875641</v>
      </c>
      <c r="C509" s="6">
        <f t="shared" si="812"/>
        <v>5.3863636363636367</v>
      </c>
      <c r="D509" s="6">
        <f t="shared" si="812"/>
        <v>5.2386688918115398</v>
      </c>
      <c r="E509" s="6">
        <f t="shared" si="812"/>
        <v>4.846927273547049</v>
      </c>
      <c r="F509" s="6">
        <f t="shared" si="812"/>
        <v>5.4043180174743242</v>
      </c>
      <c r="G509" s="133">
        <f t="shared" si="812"/>
        <v>5.375515103141562</v>
      </c>
      <c r="H509" s="135">
        <f t="shared" ref="H509" si="813">+H330/H151</f>
        <v>5.8688625241526262</v>
      </c>
      <c r="I509" s="134">
        <f>+H509/G509-1</f>
        <v>9.1776771443306204E-2</v>
      </c>
      <c r="J509" s="2"/>
      <c r="K509" s="141" t="s">
        <v>10</v>
      </c>
      <c r="L509" s="6">
        <f t="shared" ref="L509:R518" si="814">+L330/L151</f>
        <v>4.6311272352047563</v>
      </c>
      <c r="M509" s="6">
        <f t="shared" si="814"/>
        <v>4.7044439886057043</v>
      </c>
      <c r="N509" s="6">
        <f t="shared" si="814"/>
        <v>4.9718794709666536</v>
      </c>
      <c r="O509" s="6">
        <f t="shared" si="814"/>
        <v>5.1887955092986457</v>
      </c>
      <c r="P509" s="6">
        <f t="shared" si="814"/>
        <v>5.2599956237223262</v>
      </c>
      <c r="Q509" s="133">
        <f t="shared" si="814"/>
        <v>4.6569762094113845</v>
      </c>
      <c r="R509" s="133">
        <f t="shared" si="814"/>
        <v>5.3056667405452691</v>
      </c>
      <c r="S509" s="159">
        <f t="shared" ref="S509:S513" si="815">+R509/Q509-1</f>
        <v>0.13929436225655012</v>
      </c>
      <c r="T509" s="134">
        <f t="shared" ref="T509:T513" si="816">+POWER(R509/M509,0.2)-1</f>
        <v>2.434519145907843E-2</v>
      </c>
    </row>
    <row r="510" spans="1:20">
      <c r="A510" s="141" t="s">
        <v>11</v>
      </c>
      <c r="B510" s="6">
        <f t="shared" si="812"/>
        <v>4.6031299629433562</v>
      </c>
      <c r="C510" s="6">
        <f t="shared" si="812"/>
        <v>4.9863036175769482</v>
      </c>
      <c r="D510" s="6">
        <f t="shared" si="812"/>
        <v>4.4456545149400819</v>
      </c>
      <c r="E510" s="6">
        <f t="shared" si="812"/>
        <v>5.0794318042492081</v>
      </c>
      <c r="F510" s="6">
        <f t="shared" si="812"/>
        <v>5.0956889313529636</v>
      </c>
      <c r="G510" s="133">
        <f t="shared" si="812"/>
        <v>5.4318157004039733</v>
      </c>
      <c r="H510" s="135">
        <f t="shared" ref="H510" si="817">+H331/H152</f>
        <v>4.6285996991742229</v>
      </c>
      <c r="I510" s="134">
        <f t="shared" ref="I510:I513" si="818">+H510/G510-1</f>
        <v>-0.1478724694525283</v>
      </c>
      <c r="J510" s="2"/>
      <c r="K510" s="141" t="s">
        <v>11</v>
      </c>
      <c r="L510" s="6">
        <f t="shared" si="814"/>
        <v>4.5825903854106214</v>
      </c>
      <c r="M510" s="6">
        <f t="shared" si="814"/>
        <v>4.7317152214982867</v>
      </c>
      <c r="N510" s="6">
        <f t="shared" si="814"/>
        <v>4.9325038289384642</v>
      </c>
      <c r="O510" s="6">
        <f t="shared" si="814"/>
        <v>5.2422713881317007</v>
      </c>
      <c r="P510" s="6">
        <f t="shared" si="814"/>
        <v>5.2610233602647147</v>
      </c>
      <c r="Q510" s="133">
        <f t="shared" si="814"/>
        <v>4.6921416575305575</v>
      </c>
      <c r="R510" s="133">
        <f t="shared" si="814"/>
        <v>5.2208111525786816</v>
      </c>
      <c r="S510" s="159">
        <f t="shared" si="815"/>
        <v>0.11267125624812424</v>
      </c>
      <c r="T510" s="134">
        <f t="shared" si="816"/>
        <v>1.9867792838492271E-2</v>
      </c>
    </row>
    <row r="511" spans="1:20">
      <c r="A511" s="141" t="s">
        <v>0</v>
      </c>
      <c r="B511" s="6">
        <f t="shared" si="812"/>
        <v>5.2947533807409028</v>
      </c>
      <c r="C511" s="6">
        <f t="shared" si="812"/>
        <v>6.2445991554301932</v>
      </c>
      <c r="D511" s="6">
        <f t="shared" si="812"/>
        <v>6.5406914689231765</v>
      </c>
      <c r="E511" s="6">
        <f t="shared" si="812"/>
        <v>5.8125672601671594</v>
      </c>
      <c r="F511" s="6">
        <f t="shared" si="812"/>
        <v>4.6643561290838091</v>
      </c>
      <c r="G511" s="133">
        <f t="shared" si="812"/>
        <v>4.7903587726596575</v>
      </c>
      <c r="H511" s="135">
        <f t="shared" ref="H511" si="819">+H332/H153</f>
        <v>4.1586082282331365</v>
      </c>
      <c r="I511" s="134">
        <f t="shared" si="818"/>
        <v>-0.131879588650469</v>
      </c>
      <c r="J511" s="2"/>
      <c r="K511" s="141" t="s">
        <v>0</v>
      </c>
      <c r="L511" s="6">
        <f t="shared" si="814"/>
        <v>4.7239843014353067</v>
      </c>
      <c r="M511" s="6">
        <f t="shared" si="814"/>
        <v>4.8474469821216637</v>
      </c>
      <c r="N511" s="6">
        <f t="shared" si="814"/>
        <v>4.9570146470267309</v>
      </c>
      <c r="O511" s="6">
        <f t="shared" si="814"/>
        <v>5.1143053332511972</v>
      </c>
      <c r="P511" s="6">
        <f t="shared" si="814"/>
        <v>5.2011662672158891</v>
      </c>
      <c r="Q511" s="133">
        <f t="shared" si="814"/>
        <v>4.7001282309793702</v>
      </c>
      <c r="R511" s="133">
        <f t="shared" si="814"/>
        <v>5.2088420093108052</v>
      </c>
      <c r="S511" s="159">
        <f t="shared" si="815"/>
        <v>0.10823402114402181</v>
      </c>
      <c r="T511" s="134">
        <f t="shared" si="816"/>
        <v>1.4484984626179198E-2</v>
      </c>
    </row>
    <row r="512" spans="1:20">
      <c r="A512" s="141" t="s">
        <v>1</v>
      </c>
      <c r="B512" s="6">
        <f t="shared" si="812"/>
        <v>4.254595959891935</v>
      </c>
      <c r="C512" s="6">
        <f t="shared" si="812"/>
        <v>2.8832194890599605</v>
      </c>
      <c r="D512" s="6">
        <f t="shared" si="812"/>
        <v>5.3737650311807732</v>
      </c>
      <c r="E512" s="6">
        <f t="shared" si="812"/>
        <v>4.5728538765329452</v>
      </c>
      <c r="F512" s="6">
        <f t="shared" si="812"/>
        <v>2.3542910819334915</v>
      </c>
      <c r="G512" s="133">
        <f t="shared" si="812"/>
        <v>5.4072087723936493</v>
      </c>
      <c r="H512" s="135">
        <f t="shared" ref="H512" si="820">+H333/H154</f>
        <v>6.0053707523166509</v>
      </c>
      <c r="I512" s="134">
        <f t="shared" si="818"/>
        <v>0.11062305990049803</v>
      </c>
      <c r="J512" s="2"/>
      <c r="K512" s="141" t="s">
        <v>1</v>
      </c>
      <c r="L512" s="6">
        <f t="shared" si="814"/>
        <v>4.7411439573913707</v>
      </c>
      <c r="M512" s="6">
        <f t="shared" si="814"/>
        <v>4.6987928522489311</v>
      </c>
      <c r="N512" s="6">
        <f t="shared" si="814"/>
        <v>5.2058826662088773</v>
      </c>
      <c r="O512" s="6">
        <f t="shared" si="814"/>
        <v>5.0638759517884937</v>
      </c>
      <c r="P512" s="6">
        <f t="shared" si="814"/>
        <v>4.8741124927841391</v>
      </c>
      <c r="Q512" s="133">
        <f t="shared" si="814"/>
        <v>5.0455757232969018</v>
      </c>
      <c r="R512" s="133">
        <f t="shared" si="814"/>
        <v>5.248058693220945</v>
      </c>
      <c r="S512" s="159">
        <f t="shared" si="815"/>
        <v>4.0130795974207656E-2</v>
      </c>
      <c r="T512" s="134">
        <f t="shared" si="816"/>
        <v>2.2356769039860502E-2</v>
      </c>
    </row>
    <row r="513" spans="1:20">
      <c r="A513" s="141" t="s">
        <v>2</v>
      </c>
      <c r="B513" s="6">
        <f t="shared" si="812"/>
        <v>4.3655012821314649</v>
      </c>
      <c r="C513" s="6">
        <f t="shared" si="812"/>
        <v>5.2257442598553485</v>
      </c>
      <c r="D513" s="6">
        <f t="shared" si="812"/>
        <v>5.727560874642414</v>
      </c>
      <c r="E513" s="6">
        <f t="shared" si="812"/>
        <v>4.7586185976673283</v>
      </c>
      <c r="F513" s="6">
        <f t="shared" si="812"/>
        <v>4.1216241894081511</v>
      </c>
      <c r="G513" s="133">
        <f t="shared" si="812"/>
        <v>3.9817136115617169</v>
      </c>
      <c r="H513" s="135">
        <f t="shared" ref="H513" si="821">+H334/H155</f>
        <v>4.2722832224444538</v>
      </c>
      <c r="I513" s="134">
        <f t="shared" si="818"/>
        <v>7.2976019681327386E-2</v>
      </c>
      <c r="J513" s="2"/>
      <c r="K513" s="141" t="s">
        <v>2</v>
      </c>
      <c r="L513" s="6">
        <f t="shared" si="814"/>
        <v>4.6995861571648367</v>
      </c>
      <c r="M513" s="6">
        <f t="shared" si="814"/>
        <v>4.7539208561508186</v>
      </c>
      <c r="N513" s="6">
        <f t="shared" si="814"/>
        <v>5.2313531128723136</v>
      </c>
      <c r="O513" s="6">
        <f t="shared" si="814"/>
        <v>5.0005526217183025</v>
      </c>
      <c r="P513" s="6">
        <f t="shared" si="814"/>
        <v>4.8023877177709018</v>
      </c>
      <c r="Q513" s="133">
        <f t="shared" si="814"/>
        <v>4.9899353667012845</v>
      </c>
      <c r="R513" s="133">
        <f t="shared" si="814"/>
        <v>5.3621237864762712</v>
      </c>
      <c r="S513" s="159">
        <f t="shared" si="815"/>
        <v>7.4587823773964113E-2</v>
      </c>
      <c r="T513" s="134">
        <f t="shared" si="816"/>
        <v>2.4370298516658284E-2</v>
      </c>
    </row>
    <row r="514" spans="1:20">
      <c r="A514" s="141" t="s">
        <v>3</v>
      </c>
      <c r="B514" s="6">
        <f t="shared" si="812"/>
        <v>5.7957264252124414</v>
      </c>
      <c r="C514" s="6">
        <f t="shared" si="812"/>
        <v>3.7595783149818716</v>
      </c>
      <c r="D514" s="6">
        <f t="shared" si="812"/>
        <v>5.1775018004883275</v>
      </c>
      <c r="E514" s="6">
        <f t="shared" si="812"/>
        <v>5.8548086921390583</v>
      </c>
      <c r="F514" s="6">
        <f t="shared" si="812"/>
        <v>4.6747244934233914</v>
      </c>
      <c r="G514" s="133">
        <f t="shared" si="812"/>
        <v>5.874614248826127</v>
      </c>
      <c r="H514" s="135"/>
      <c r="I514" s="134"/>
      <c r="J514" s="2"/>
      <c r="K514" s="141" t="s">
        <v>3</v>
      </c>
      <c r="L514" s="6">
        <f t="shared" si="814"/>
        <v>4.8306386780972517</v>
      </c>
      <c r="M514" s="6">
        <f t="shared" si="814"/>
        <v>4.6140925673275772</v>
      </c>
      <c r="N514" s="6">
        <f t="shared" si="814"/>
        <v>5.3767180794976461</v>
      </c>
      <c r="O514" s="6">
        <f t="shared" si="814"/>
        <v>5.0721088256468754</v>
      </c>
      <c r="P514" s="6">
        <f t="shared" si="814"/>
        <v>4.665488696325701</v>
      </c>
      <c r="Q514" s="133">
        <f t="shared" si="814"/>
        <v>5.098060829086716</v>
      </c>
      <c r="R514" s="135"/>
      <c r="S514" s="159"/>
      <c r="T514" s="134"/>
    </row>
    <row r="515" spans="1:20">
      <c r="A515" s="141" t="s">
        <v>4</v>
      </c>
      <c r="B515" s="6">
        <f t="shared" si="812"/>
        <v>3.9630982925676297</v>
      </c>
      <c r="C515" s="6">
        <f t="shared" si="812"/>
        <v>7.4773835476498896</v>
      </c>
      <c r="D515" s="6">
        <f t="shared" si="812"/>
        <v>5.4167874635701967</v>
      </c>
      <c r="E515" s="6">
        <f t="shared" si="812"/>
        <v>4.9786703281729849</v>
      </c>
      <c r="F515" s="6">
        <f t="shared" si="812"/>
        <v>5.0985114396249136</v>
      </c>
      <c r="G515" s="133">
        <f t="shared" si="812"/>
        <v>4.9643691238996341</v>
      </c>
      <c r="H515" s="135"/>
      <c r="I515" s="134"/>
      <c r="J515" s="2"/>
      <c r="K515" s="141" t="s">
        <v>4</v>
      </c>
      <c r="L515" s="6">
        <f t="shared" si="814"/>
        <v>4.6967099321045227</v>
      </c>
      <c r="M515" s="6">
        <f t="shared" si="814"/>
        <v>4.8549022926050283</v>
      </c>
      <c r="N515" s="6">
        <f t="shared" si="814"/>
        <v>5.2539144318244677</v>
      </c>
      <c r="O515" s="6">
        <f t="shared" si="814"/>
        <v>5.035689807701889</v>
      </c>
      <c r="P515" s="6">
        <f t="shared" si="814"/>
        <v>4.6945052713675555</v>
      </c>
      <c r="Q515" s="133">
        <f t="shared" si="814"/>
        <v>5.0896943651009412</v>
      </c>
      <c r="R515" s="135"/>
      <c r="S515" s="159"/>
      <c r="T515" s="134"/>
    </row>
    <row r="516" spans="1:20">
      <c r="A516" s="141" t="s">
        <v>5</v>
      </c>
      <c r="B516" s="6">
        <f t="shared" si="812"/>
        <v>4.8889203076224748</v>
      </c>
      <c r="C516" s="6">
        <f t="shared" si="812"/>
        <v>4.4618901151094574</v>
      </c>
      <c r="D516" s="6">
        <f t="shared" si="812"/>
        <v>5.5335296782963299</v>
      </c>
      <c r="E516" s="6">
        <f t="shared" si="812"/>
        <v>4.9127013656345166</v>
      </c>
      <c r="F516" s="6">
        <f t="shared" si="812"/>
        <v>4.8825878226725905</v>
      </c>
      <c r="G516" s="133">
        <f t="shared" si="812"/>
        <v>4.6155125575206517</v>
      </c>
      <c r="H516" s="135"/>
      <c r="I516" s="134"/>
      <c r="J516" s="2"/>
      <c r="K516" s="141" t="s">
        <v>5</v>
      </c>
      <c r="L516" s="6">
        <f t="shared" si="814"/>
        <v>4.5829494356471976</v>
      </c>
      <c r="M516" s="6">
        <f t="shared" si="814"/>
        <v>4.8005768964481668</v>
      </c>
      <c r="N516" s="6">
        <f t="shared" si="814"/>
        <v>5.3986727152939222</v>
      </c>
      <c r="O516" s="6">
        <f t="shared" si="814"/>
        <v>4.9629540977472573</v>
      </c>
      <c r="P516" s="6">
        <f t="shared" si="814"/>
        <v>4.6839099153535741</v>
      </c>
      <c r="Q516" s="133">
        <f t="shared" si="814"/>
        <v>5.0667367310882412</v>
      </c>
      <c r="R516" s="135"/>
      <c r="S516" s="159"/>
      <c r="T516" s="134"/>
    </row>
    <row r="517" spans="1:20">
      <c r="A517" s="141" t="s">
        <v>6</v>
      </c>
      <c r="B517" s="6">
        <f t="shared" si="812"/>
        <v>5.1994385308223183</v>
      </c>
      <c r="C517" s="6">
        <f t="shared" si="812"/>
        <v>4.0621811863246116</v>
      </c>
      <c r="D517" s="6">
        <f t="shared" si="812"/>
        <v>4.9587857798856412</v>
      </c>
      <c r="E517" s="6">
        <f t="shared" si="812"/>
        <v>6.5351545196934477</v>
      </c>
      <c r="F517" s="6">
        <f t="shared" si="812"/>
        <v>5.7678846423071537</v>
      </c>
      <c r="G517" s="133">
        <f t="shared" si="812"/>
        <v>6.4721106228228296</v>
      </c>
      <c r="H517" s="135"/>
      <c r="I517" s="134"/>
      <c r="J517" s="2"/>
      <c r="K517" s="141" t="s">
        <v>6</v>
      </c>
      <c r="L517" s="6">
        <f t="shared" si="814"/>
        <v>4.5832280418740243</v>
      </c>
      <c r="M517" s="6">
        <f t="shared" si="814"/>
        <v>4.6681503808589184</v>
      </c>
      <c r="N517" s="6">
        <f t="shared" si="814"/>
        <v>5.5383419701206824</v>
      </c>
      <c r="O517" s="6">
        <f t="shared" si="814"/>
        <v>5.058720706721366</v>
      </c>
      <c r="P517" s="6">
        <f t="shared" si="814"/>
        <v>4.6234223874623641</v>
      </c>
      <c r="Q517" s="133">
        <f t="shared" si="814"/>
        <v>5.1581843191196697</v>
      </c>
      <c r="R517" s="135"/>
      <c r="S517" s="159"/>
      <c r="T517" s="134"/>
    </row>
    <row r="518" spans="1:20">
      <c r="A518" s="141" t="s">
        <v>7</v>
      </c>
      <c r="B518" s="6">
        <f t="shared" si="812"/>
        <v>5.2390398799328786</v>
      </c>
      <c r="C518" s="6">
        <f t="shared" si="812"/>
        <v>4.8541965721357956</v>
      </c>
      <c r="D518" s="6">
        <f t="shared" si="812"/>
        <v>5.0900194133446801</v>
      </c>
      <c r="E518" s="6">
        <f t="shared" si="812"/>
        <v>4.8859802776696508</v>
      </c>
      <c r="F518" s="6">
        <f t="shared" si="812"/>
        <v>5.2386410030644814</v>
      </c>
      <c r="G518" s="133">
        <f t="shared" si="812"/>
        <v>4.898971316825345</v>
      </c>
      <c r="H518" s="135"/>
      <c r="I518" s="134"/>
      <c r="J518" s="2"/>
      <c r="K518" s="141" t="s">
        <v>7</v>
      </c>
      <c r="L518" s="6">
        <f t="shared" si="814"/>
        <v>4.6431695256863614</v>
      </c>
      <c r="M518" s="6">
        <f t="shared" si="814"/>
        <v>4.629854642005311</v>
      </c>
      <c r="N518" s="6">
        <f t="shared" si="814"/>
        <v>5.5552528362109692</v>
      </c>
      <c r="O518" s="6">
        <f t="shared" si="814"/>
        <v>5.0412760775044028</v>
      </c>
      <c r="P518" s="6">
        <f t="shared" si="814"/>
        <v>4.648139944950092</v>
      </c>
      <c r="Q518" s="133">
        <f t="shared" si="814"/>
        <v>5.1340863231808154</v>
      </c>
      <c r="R518" s="135"/>
      <c r="S518" s="159"/>
      <c r="T518" s="134"/>
    </row>
    <row r="519" spans="1:20">
      <c r="A519" s="141" t="s">
        <v>8</v>
      </c>
      <c r="B519" s="6">
        <f t="shared" ref="B519:G521" si="822">+B340/B161</f>
        <v>3.895239989301805</v>
      </c>
      <c r="C519" s="6">
        <f t="shared" si="822"/>
        <v>8.2969506787638991</v>
      </c>
      <c r="D519" s="6">
        <f t="shared" si="822"/>
        <v>4.0260680666183921</v>
      </c>
      <c r="E519" s="6">
        <f t="shared" si="822"/>
        <v>4.6974390692565677</v>
      </c>
      <c r="F519" s="6">
        <f t="shared" si="822"/>
        <v>4.3648023565330121</v>
      </c>
      <c r="G519" s="133">
        <f t="shared" si="822"/>
        <v>5.2141024893604611</v>
      </c>
      <c r="H519" s="135"/>
      <c r="I519" s="134"/>
      <c r="J519" s="2"/>
      <c r="K519" s="141" t="s">
        <v>8</v>
      </c>
      <c r="L519" s="6">
        <f t="shared" ref="L519:P521" si="823">+L340/L161</f>
        <v>4.6266430289085401</v>
      </c>
      <c r="M519" s="6">
        <f t="shared" si="823"/>
        <v>4.9125114155251151</v>
      </c>
      <c r="N519" s="6">
        <f t="shared" si="823"/>
        <v>5.1286815140628272</v>
      </c>
      <c r="O519" s="6">
        <f t="shared" si="823"/>
        <v>5.2128839202239927</v>
      </c>
      <c r="P519" s="6">
        <f t="shared" si="823"/>
        <v>4.6150712312373487</v>
      </c>
      <c r="Q519" s="133">
        <f t="shared" ref="Q519" si="824">+Q340/Q161</f>
        <v>5.2128107433075437</v>
      </c>
      <c r="R519" s="135"/>
      <c r="S519" s="159"/>
      <c r="T519" s="134"/>
    </row>
    <row r="520" spans="1:20">
      <c r="A520" s="141" t="s">
        <v>9</v>
      </c>
      <c r="B520" s="6">
        <f t="shared" si="822"/>
        <v>4.0440336982778309</v>
      </c>
      <c r="C520" s="6">
        <f t="shared" si="822"/>
        <v>4.645788797771309</v>
      </c>
      <c r="D520" s="6">
        <f t="shared" si="822"/>
        <v>5.7598913906094795</v>
      </c>
      <c r="E520" s="6">
        <f t="shared" si="822"/>
        <v>6.1802516875275604</v>
      </c>
      <c r="F520" s="6">
        <f t="shared" si="822"/>
        <v>6.4385006826362163</v>
      </c>
      <c r="G520" s="133">
        <f t="shared" si="822"/>
        <v>7.4685442489280431</v>
      </c>
      <c r="H520" s="135"/>
      <c r="I520" s="134"/>
      <c r="J520" s="2"/>
      <c r="K520" s="141" t="s">
        <v>9</v>
      </c>
      <c r="L520" s="6">
        <f t="shared" si="823"/>
        <v>4.5943307680218295</v>
      </c>
      <c r="M520" s="6">
        <f t="shared" si="823"/>
        <v>4.9792715126222644</v>
      </c>
      <c r="N520" s="6">
        <f t="shared" si="823"/>
        <v>5.2058745120471608</v>
      </c>
      <c r="O520" s="6">
        <f t="shared" si="823"/>
        <v>5.2264607678092148</v>
      </c>
      <c r="P520" s="6">
        <f t="shared" si="823"/>
        <v>4.6168133126467179</v>
      </c>
      <c r="Q520" s="133">
        <f t="shared" ref="Q520" si="825">+Q341/Q162</f>
        <v>5.2919755104943569</v>
      </c>
      <c r="R520" s="135"/>
      <c r="S520" s="159"/>
      <c r="T520" s="134"/>
    </row>
    <row r="521" spans="1:20" ht="28">
      <c r="A521" s="142" t="s">
        <v>13</v>
      </c>
      <c r="B521" s="145">
        <f t="shared" si="822"/>
        <v>4.5943307680218304</v>
      </c>
      <c r="C521" s="145">
        <f t="shared" si="822"/>
        <v>4.9792715126222644</v>
      </c>
      <c r="D521" s="145">
        <f t="shared" si="822"/>
        <v>5.2058745120471608</v>
      </c>
      <c r="E521" s="145">
        <f t="shared" si="822"/>
        <v>5.2264607678092148</v>
      </c>
      <c r="F521" s="145">
        <f t="shared" si="822"/>
        <v>4.6168133126467179</v>
      </c>
      <c r="G521" s="146">
        <f t="shared" ref="G521" si="826">+G342/G163</f>
        <v>5.2919755104943569</v>
      </c>
      <c r="H521" s="147"/>
      <c r="I521" s="148"/>
      <c r="J521" s="3"/>
      <c r="K521" s="142" t="s">
        <v>14</v>
      </c>
      <c r="L521" s="145">
        <f t="shared" si="823"/>
        <v>4.6606199199169831</v>
      </c>
      <c r="M521" s="145">
        <f t="shared" si="823"/>
        <v>4.766519582001334</v>
      </c>
      <c r="N521" s="145">
        <f t="shared" si="823"/>
        <v>5.2218373542837364</v>
      </c>
      <c r="O521" s="145">
        <f t="shared" si="823"/>
        <v>5.0998887680743854</v>
      </c>
      <c r="P521" s="145">
        <f t="shared" si="823"/>
        <v>4.827517236850789</v>
      </c>
      <c r="Q521" s="146">
        <f>+Q342/Q163</f>
        <v>5.0146354044166284</v>
      </c>
      <c r="R521" s="146">
        <f>+R342/R163</f>
        <v>5.2676355093646761</v>
      </c>
      <c r="S521" s="161">
        <f t="shared" ref="S521" si="827">+R521/Q521-1</f>
        <v>5.0452342901184499E-2</v>
      </c>
      <c r="T521" s="170">
        <f t="shared" ref="T521" si="828">+POWER(R521/M521,0.2)-1</f>
        <v>2.0194239597485009E-2</v>
      </c>
    </row>
    <row r="522" spans="1:20" ht="28">
      <c r="A522" s="143" t="s">
        <v>15</v>
      </c>
      <c r="B522" s="149">
        <f t="shared" ref="B522:G522" si="829">+B521/B$539</f>
        <v>1.4582261732598023</v>
      </c>
      <c r="C522" s="149">
        <f t="shared" si="829"/>
        <v>1.3866562014686297</v>
      </c>
      <c r="D522" s="149">
        <f t="shared" si="829"/>
        <v>1.7325862610665446</v>
      </c>
      <c r="E522" s="149">
        <f t="shared" si="829"/>
        <v>2.0014500398046673</v>
      </c>
      <c r="F522" s="149">
        <f t="shared" si="829"/>
        <v>2.3129631338324828</v>
      </c>
      <c r="G522" s="220">
        <f t="shared" si="829"/>
        <v>1.8500878221098938</v>
      </c>
      <c r="H522" s="151"/>
      <c r="I522" s="152"/>
      <c r="J522" s="3"/>
      <c r="K522" s="143" t="s">
        <v>15</v>
      </c>
      <c r="L522" s="149">
        <f t="shared" ref="L522:Q522" si="830">+L521/L$539</f>
        <v>1.638092098656307</v>
      </c>
      <c r="M522" s="149">
        <f t="shared" si="830"/>
        <v>1.4145936363731049</v>
      </c>
      <c r="N522" s="149">
        <f t="shared" si="830"/>
        <v>1.5190089752942539</v>
      </c>
      <c r="O522" s="149">
        <f t="shared" si="830"/>
        <v>1.8493805776997823</v>
      </c>
      <c r="P522" s="149">
        <f t="shared" si="830"/>
        <v>2.2874179427068819</v>
      </c>
      <c r="Q522" s="220">
        <f t="shared" si="830"/>
        <v>2.0280871866219661</v>
      </c>
      <c r="R522" s="220">
        <f t="shared" ref="R522" si="831">+R521/R$539</f>
        <v>1.8001148446830351</v>
      </c>
      <c r="S522" s="160"/>
      <c r="T522" s="152"/>
    </row>
    <row r="523" spans="1:20" ht="29" thickBot="1">
      <c r="A523" s="144" t="s">
        <v>12</v>
      </c>
      <c r="B523" s="153"/>
      <c r="C523" s="154">
        <f>+C521/B521-1</f>
        <v>8.378603196786738E-2</v>
      </c>
      <c r="D523" s="154">
        <f t="shared" ref="D523" si="832">+D521/C521-1</f>
        <v>4.5509267540535969E-2</v>
      </c>
      <c r="E523" s="154">
        <f t="shared" ref="E523" si="833">+E521/D521-1</f>
        <v>3.9544279667929061E-3</v>
      </c>
      <c r="F523" s="154">
        <f t="shared" ref="F523:G523" si="834">+F521/E521-1</f>
        <v>-0.11664632764823069</v>
      </c>
      <c r="G523" s="155">
        <f t="shared" si="834"/>
        <v>0.14623987415696105</v>
      </c>
      <c r="H523" s="156"/>
      <c r="I523" s="157"/>
      <c r="J523" s="2"/>
      <c r="K523" s="144" t="s">
        <v>12</v>
      </c>
      <c r="L523" s="153"/>
      <c r="M523" s="154">
        <f>+M521/L521-1</f>
        <v>2.2722226635944365E-2</v>
      </c>
      <c r="N523" s="154">
        <f t="shared" ref="N523" si="835">+N521/M521-1</f>
        <v>9.55241585499218E-2</v>
      </c>
      <c r="O523" s="154">
        <f t="shared" ref="O523" si="836">+O521/N521-1</f>
        <v>-2.3353578048406765E-2</v>
      </c>
      <c r="P523" s="154">
        <f t="shared" ref="P523" si="837">+P521/O521-1</f>
        <v>-5.3407347416802309E-2</v>
      </c>
      <c r="Q523" s="155">
        <f t="shared" ref="Q523:R523" si="838">+Q521/P521-1</f>
        <v>3.8760745614220715E-2</v>
      </c>
      <c r="R523" s="155">
        <f t="shared" si="838"/>
        <v>5.0452342901184499E-2</v>
      </c>
      <c r="S523" s="156"/>
      <c r="T523" s="157"/>
    </row>
    <row r="524" spans="1:20" ht="15" thickBo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</row>
    <row r="525" spans="1:20" ht="15" thickBot="1">
      <c r="A525" s="291" t="s">
        <v>98</v>
      </c>
      <c r="B525" s="292"/>
      <c r="C525" s="292"/>
      <c r="D525" s="292"/>
      <c r="E525" s="292"/>
      <c r="F525" s="292"/>
      <c r="G525" s="292"/>
      <c r="H525" s="292"/>
      <c r="I525" s="293"/>
      <c r="J525" s="2"/>
      <c r="K525" s="291" t="s">
        <v>99</v>
      </c>
      <c r="L525" s="292"/>
      <c r="M525" s="292"/>
      <c r="N525" s="292"/>
      <c r="O525" s="292"/>
      <c r="P525" s="292"/>
      <c r="Q525" s="292"/>
      <c r="R525" s="292"/>
      <c r="S525" s="292"/>
      <c r="T525" s="293"/>
    </row>
    <row r="526" spans="1:20" ht="42">
      <c r="A526" s="136"/>
      <c r="B526" s="137">
        <v>2016</v>
      </c>
      <c r="C526" s="137">
        <f>+B526+1</f>
        <v>2017</v>
      </c>
      <c r="D526" s="137">
        <f t="shared" ref="D526:H526" si="839">+C526+1</f>
        <v>2018</v>
      </c>
      <c r="E526" s="137">
        <f t="shared" si="839"/>
        <v>2019</v>
      </c>
      <c r="F526" s="137">
        <f t="shared" si="839"/>
        <v>2020</v>
      </c>
      <c r="G526" s="138">
        <f t="shared" si="839"/>
        <v>2021</v>
      </c>
      <c r="H526" s="139">
        <f t="shared" si="839"/>
        <v>2022</v>
      </c>
      <c r="I526" s="140" t="s">
        <v>16</v>
      </c>
      <c r="J526" s="2"/>
      <c r="K526" s="136"/>
      <c r="L526" s="137">
        <v>2016</v>
      </c>
      <c r="M526" s="137">
        <f>+L526+1</f>
        <v>2017</v>
      </c>
      <c r="N526" s="137">
        <f t="shared" ref="N526:Q526" si="840">+M526+1</f>
        <v>2018</v>
      </c>
      <c r="O526" s="137">
        <f t="shared" si="840"/>
        <v>2019</v>
      </c>
      <c r="P526" s="137">
        <f t="shared" si="840"/>
        <v>2020</v>
      </c>
      <c r="Q526" s="138">
        <f t="shared" si="840"/>
        <v>2021</v>
      </c>
      <c r="R526" s="139">
        <v>2022</v>
      </c>
      <c r="S526" s="158" t="s">
        <v>16</v>
      </c>
      <c r="T526" s="140" t="s">
        <v>21</v>
      </c>
    </row>
    <row r="527" spans="1:20">
      <c r="A527" s="141" t="s">
        <v>10</v>
      </c>
      <c r="B527" s="6">
        <f t="shared" ref="B527:G536" si="841">+B348/B169</f>
        <v>2.8036463590368634</v>
      </c>
      <c r="C527" s="6">
        <f t="shared" si="841"/>
        <v>3.0623701654241349</v>
      </c>
      <c r="D527" s="6">
        <f t="shared" si="841"/>
        <v>3.736407943326018</v>
      </c>
      <c r="E527" s="6">
        <f t="shared" si="841"/>
        <v>2.3291054487600209</v>
      </c>
      <c r="F527" s="6">
        <f t="shared" si="841"/>
        <v>1.4408141362543434</v>
      </c>
      <c r="G527" s="133">
        <f t="shared" si="841"/>
        <v>2.705962218259117</v>
      </c>
      <c r="H527" s="135">
        <f t="shared" ref="H527" si="842">+H348/H169</f>
        <v>2.6523049517409882</v>
      </c>
      <c r="I527" s="134">
        <f>+H527/G527-1</f>
        <v>-1.9829274095574445E-2</v>
      </c>
      <c r="J527" s="2"/>
      <c r="K527" s="141" t="s">
        <v>10</v>
      </c>
      <c r="L527" s="6">
        <f t="shared" ref="L527:R536" si="843">+L348/L169</f>
        <v>2.7524377172113521</v>
      </c>
      <c r="M527" s="6">
        <f t="shared" si="843"/>
        <v>3.1695775890840205</v>
      </c>
      <c r="N527" s="6">
        <f t="shared" si="843"/>
        <v>3.6454516409668614</v>
      </c>
      <c r="O527" s="6">
        <f t="shared" si="843"/>
        <v>2.9132528402294997</v>
      </c>
      <c r="P527" s="6">
        <f t="shared" si="843"/>
        <v>2.4960836786724014</v>
      </c>
      <c r="Q527" s="133">
        <f t="shared" si="843"/>
        <v>2.0883994723654431</v>
      </c>
      <c r="R527" s="133">
        <f t="shared" si="843"/>
        <v>2.8604395613110132</v>
      </c>
      <c r="S527" s="159">
        <f t="shared" ref="S527:S531" si="844">+R527/Q527-1</f>
        <v>0.36968027389468383</v>
      </c>
      <c r="T527" s="134">
        <f t="shared" ref="T527:T531" si="845">+POWER(R527/M527,0.2)-1</f>
        <v>-2.0315408092823173E-2</v>
      </c>
    </row>
    <row r="528" spans="1:20">
      <c r="A528" s="141" t="s">
        <v>11</v>
      </c>
      <c r="B528" s="6">
        <f t="shared" si="841"/>
        <v>2.8741786430247442</v>
      </c>
      <c r="C528" s="6">
        <f t="shared" si="841"/>
        <v>3.4799008550392343</v>
      </c>
      <c r="D528" s="6">
        <f t="shared" si="841"/>
        <v>3.7097429339650163</v>
      </c>
      <c r="E528" s="6">
        <f t="shared" si="841"/>
        <v>2.6582960877274222</v>
      </c>
      <c r="F528" s="6">
        <f t="shared" si="841"/>
        <v>1.4993601849409242</v>
      </c>
      <c r="G528" s="133">
        <f t="shared" si="841"/>
        <v>2.6611027360117303</v>
      </c>
      <c r="H528" s="135">
        <f t="shared" ref="H528" si="846">+H349/H170</f>
        <v>3.1258674770872155</v>
      </c>
      <c r="I528" s="134">
        <f t="shared" ref="I528:I531" si="847">+H528/G528-1</f>
        <v>0.17465118305505234</v>
      </c>
      <c r="J528" s="2"/>
      <c r="K528" s="141" t="s">
        <v>11</v>
      </c>
      <c r="L528" s="6">
        <f t="shared" si="843"/>
        <v>2.7568478680850195</v>
      </c>
      <c r="M528" s="6">
        <f t="shared" si="843"/>
        <v>3.2123067077651091</v>
      </c>
      <c r="N528" s="6">
        <f t="shared" si="843"/>
        <v>3.6615453558994879</v>
      </c>
      <c r="O528" s="6">
        <f t="shared" si="843"/>
        <v>2.8535638717971179</v>
      </c>
      <c r="P528" s="6">
        <f t="shared" si="843"/>
        <v>2.3645465945156996</v>
      </c>
      <c r="Q528" s="133">
        <f t="shared" si="843"/>
        <v>2.1925381339992209</v>
      </c>
      <c r="R528" s="133">
        <f t="shared" si="843"/>
        <v>2.8963977423923724</v>
      </c>
      <c r="S528" s="159">
        <f t="shared" si="844"/>
        <v>0.32102502459526283</v>
      </c>
      <c r="T528" s="134">
        <f t="shared" si="845"/>
        <v>-2.0491432188873504E-2</v>
      </c>
    </row>
    <row r="529" spans="1:20">
      <c r="A529" s="141" t="s">
        <v>0</v>
      </c>
      <c r="B529" s="6">
        <f t="shared" si="841"/>
        <v>3.1943318534733787</v>
      </c>
      <c r="C529" s="6">
        <f t="shared" si="841"/>
        <v>3.6919834348676672</v>
      </c>
      <c r="D529" s="6">
        <f t="shared" si="841"/>
        <v>3.6414442686303796</v>
      </c>
      <c r="E529" s="6">
        <f t="shared" si="841"/>
        <v>3.1757200077601548</v>
      </c>
      <c r="F529" s="6">
        <f t="shared" si="841"/>
        <v>1.690332674181636</v>
      </c>
      <c r="G529" s="133">
        <f t="shared" si="841"/>
        <v>2.4956551856399427</v>
      </c>
      <c r="H529" s="135">
        <f t="shared" ref="H529" si="848">+H350/H171</f>
        <v>2.8575660042945445</v>
      </c>
      <c r="I529" s="134">
        <f t="shared" si="847"/>
        <v>0.14501635511870581</v>
      </c>
      <c r="J529" s="2"/>
      <c r="K529" s="141" t="s">
        <v>0</v>
      </c>
      <c r="L529" s="6">
        <f t="shared" si="843"/>
        <v>2.8331854467846767</v>
      </c>
      <c r="M529" s="6">
        <f t="shared" si="843"/>
        <v>3.246211192343321</v>
      </c>
      <c r="N529" s="6">
        <f t="shared" si="843"/>
        <v>3.657538073888468</v>
      </c>
      <c r="O529" s="6">
        <f t="shared" si="843"/>
        <v>2.8267699753238058</v>
      </c>
      <c r="P529" s="6">
        <f t="shared" si="843"/>
        <v>2.2472877497421879</v>
      </c>
      <c r="Q529" s="133">
        <f t="shared" si="843"/>
        <v>2.2683054199575876</v>
      </c>
      <c r="R529" s="133">
        <f t="shared" si="843"/>
        <v>2.9312598017561724</v>
      </c>
      <c r="S529" s="159">
        <f t="shared" si="844"/>
        <v>0.29226857016943542</v>
      </c>
      <c r="T529" s="134">
        <f t="shared" si="845"/>
        <v>-2.0204347036539394E-2</v>
      </c>
    </row>
    <row r="530" spans="1:20">
      <c r="A530" s="141" t="s">
        <v>1</v>
      </c>
      <c r="B530" s="6">
        <f t="shared" si="841"/>
        <v>3.2093973586887761</v>
      </c>
      <c r="C530" s="6">
        <f t="shared" si="841"/>
        <v>3.5918816815321506</v>
      </c>
      <c r="D530" s="6">
        <f t="shared" si="841"/>
        <v>3.4145776858772079</v>
      </c>
      <c r="E530" s="6">
        <f t="shared" si="841"/>
        <v>2.7930040508404819</v>
      </c>
      <c r="F530" s="6">
        <f t="shared" si="841"/>
        <v>2.1231418564982527</v>
      </c>
      <c r="G530" s="133">
        <f t="shared" si="841"/>
        <v>2.9021156812069853</v>
      </c>
      <c r="H530" s="135">
        <f t="shared" ref="H530" si="849">+H351/H172</f>
        <v>2.905511910430103</v>
      </c>
      <c r="I530" s="134">
        <f t="shared" si="847"/>
        <v>1.1702597677654136E-3</v>
      </c>
      <c r="J530" s="2"/>
      <c r="K530" s="141" t="s">
        <v>1</v>
      </c>
      <c r="L530" s="6">
        <f t="shared" si="843"/>
        <v>2.8719816511080478</v>
      </c>
      <c r="M530" s="6">
        <f t="shared" si="843"/>
        <v>3.2733707736465707</v>
      </c>
      <c r="N530" s="6">
        <f t="shared" si="843"/>
        <v>3.6418231283443716</v>
      </c>
      <c r="O530" s="6">
        <f t="shared" si="843"/>
        <v>2.7861064536635842</v>
      </c>
      <c r="P530" s="6">
        <f t="shared" si="843"/>
        <v>2.2026685083008672</v>
      </c>
      <c r="Q530" s="133">
        <f t="shared" si="843"/>
        <v>2.3195575096078787</v>
      </c>
      <c r="R530" s="133">
        <f t="shared" si="843"/>
        <v>2.9314341194637117</v>
      </c>
      <c r="S530" s="159">
        <f t="shared" si="844"/>
        <v>0.26379023038720462</v>
      </c>
      <c r="T530" s="134">
        <f t="shared" si="845"/>
        <v>-2.1824034739199361E-2</v>
      </c>
    </row>
    <row r="531" spans="1:20">
      <c r="A531" s="141" t="s">
        <v>2</v>
      </c>
      <c r="B531" s="6">
        <f t="shared" si="841"/>
        <v>3.1918897228930172</v>
      </c>
      <c r="C531" s="6">
        <f t="shared" si="841"/>
        <v>3.7780269670896591</v>
      </c>
      <c r="D531" s="6">
        <f t="shared" si="841"/>
        <v>3.5075528027077514</v>
      </c>
      <c r="E531" s="6">
        <f t="shared" si="841"/>
        <v>3.0616255615365646</v>
      </c>
      <c r="F531" s="6">
        <f t="shared" si="841"/>
        <v>2.0206155598243249</v>
      </c>
      <c r="G531" s="133">
        <f t="shared" si="841"/>
        <v>2.5687940902782773</v>
      </c>
      <c r="H531" s="135">
        <f t="shared" ref="H531" si="850">+H352/H173</f>
        <v>3.4204579484900037</v>
      </c>
      <c r="I531" s="134">
        <f t="shared" si="847"/>
        <v>0.33154228337525704</v>
      </c>
      <c r="J531" s="2"/>
      <c r="K531" s="141" t="s">
        <v>2</v>
      </c>
      <c r="L531" s="6">
        <f t="shared" si="843"/>
        <v>2.8676951708223091</v>
      </c>
      <c r="M531" s="6">
        <f t="shared" si="843"/>
        <v>3.3178492896317731</v>
      </c>
      <c r="N531" s="6">
        <f t="shared" si="843"/>
        <v>3.6204287910540338</v>
      </c>
      <c r="O531" s="6">
        <f t="shared" si="843"/>
        <v>2.7639917070616282</v>
      </c>
      <c r="P531" s="6">
        <f t="shared" si="843"/>
        <v>2.1318262256821536</v>
      </c>
      <c r="Q531" s="133">
        <f t="shared" si="843"/>
        <v>2.3723767058186738</v>
      </c>
      <c r="R531" s="133">
        <f t="shared" si="843"/>
        <v>3.0148947071332994</v>
      </c>
      <c r="S531" s="159">
        <f t="shared" si="844"/>
        <v>0.27083304255126794</v>
      </c>
      <c r="T531" s="134">
        <f t="shared" si="845"/>
        <v>-1.896816898419218E-2</v>
      </c>
    </row>
    <row r="532" spans="1:20">
      <c r="A532" s="141" t="s">
        <v>3</v>
      </c>
      <c r="B532" s="6">
        <f t="shared" si="841"/>
        <v>3.0462250145935772</v>
      </c>
      <c r="C532" s="6">
        <f t="shared" si="841"/>
        <v>3.4977800070650278</v>
      </c>
      <c r="D532" s="6">
        <f t="shared" si="841"/>
        <v>3.8099715562600585</v>
      </c>
      <c r="E532" s="6">
        <f t="shared" si="841"/>
        <v>3.1788361440238799</v>
      </c>
      <c r="F532" s="6">
        <f t="shared" si="841"/>
        <v>1.7629708403572044</v>
      </c>
      <c r="G532" s="133">
        <f t="shared" si="841"/>
        <v>2.931285016801584</v>
      </c>
      <c r="H532" s="135"/>
      <c r="I532" s="134"/>
      <c r="J532" s="2"/>
      <c r="K532" s="141" t="s">
        <v>3</v>
      </c>
      <c r="L532" s="6">
        <f t="shared" si="843"/>
        <v>2.8792012759832404</v>
      </c>
      <c r="M532" s="6">
        <f t="shared" si="843"/>
        <v>3.3523228672248124</v>
      </c>
      <c r="N532" s="6">
        <f t="shared" si="843"/>
        <v>3.6451395590895999</v>
      </c>
      <c r="O532" s="6">
        <f t="shared" si="843"/>
        <v>2.7335682884984642</v>
      </c>
      <c r="P532" s="6">
        <f t="shared" si="843"/>
        <v>2.0570229405237295</v>
      </c>
      <c r="Q532" s="133">
        <f t="shared" si="843"/>
        <v>2.4551423711804006</v>
      </c>
      <c r="R532" s="135"/>
      <c r="S532" s="159"/>
      <c r="T532" s="134"/>
    </row>
    <row r="533" spans="1:20">
      <c r="A533" s="141" t="s">
        <v>4</v>
      </c>
      <c r="B533" s="6">
        <f t="shared" si="841"/>
        <v>3.063898313331479</v>
      </c>
      <c r="C533" s="6">
        <f t="shared" si="841"/>
        <v>3.5444340212893612</v>
      </c>
      <c r="D533" s="6">
        <f t="shared" si="841"/>
        <v>3.2730202952459617</v>
      </c>
      <c r="E533" s="6">
        <f t="shared" si="841"/>
        <v>2.724260173053477</v>
      </c>
      <c r="F533" s="6">
        <f t="shared" si="841"/>
        <v>2.2969390243051975</v>
      </c>
      <c r="G533" s="133">
        <f t="shared" si="841"/>
        <v>3.1678000434028899</v>
      </c>
      <c r="H533" s="135"/>
      <c r="I533" s="134"/>
      <c r="J533" s="2"/>
      <c r="K533" s="141" t="s">
        <v>4</v>
      </c>
      <c r="L533" s="6">
        <f t="shared" si="843"/>
        <v>2.8572011675021369</v>
      </c>
      <c r="M533" s="6">
        <f t="shared" si="843"/>
        <v>3.3929689186113006</v>
      </c>
      <c r="N533" s="6">
        <f t="shared" si="843"/>
        <v>3.6171468976065779</v>
      </c>
      <c r="O533" s="6">
        <f t="shared" si="843"/>
        <v>2.6936914488927752</v>
      </c>
      <c r="P533" s="6">
        <f t="shared" si="843"/>
        <v>2.0286572530285132</v>
      </c>
      <c r="Q533" s="133">
        <f t="shared" si="843"/>
        <v>2.5221901600267369</v>
      </c>
      <c r="R533" s="135"/>
      <c r="S533" s="159"/>
      <c r="T533" s="134"/>
    </row>
    <row r="534" spans="1:20">
      <c r="A534" s="141" t="s">
        <v>5</v>
      </c>
      <c r="B534" s="6">
        <f t="shared" si="841"/>
        <v>3.2307309931525698</v>
      </c>
      <c r="C534" s="6">
        <f t="shared" si="841"/>
        <v>3.518279345219006</v>
      </c>
      <c r="D534" s="6">
        <f t="shared" si="841"/>
        <v>2.7876287426878137</v>
      </c>
      <c r="E534" s="6">
        <f t="shared" si="841"/>
        <v>2.6989308518554531</v>
      </c>
      <c r="F534" s="6">
        <f t="shared" si="841"/>
        <v>2.2056566031316009</v>
      </c>
      <c r="G534" s="133">
        <f t="shared" si="841"/>
        <v>3.0201197269663487</v>
      </c>
      <c r="H534" s="135"/>
      <c r="I534" s="134"/>
      <c r="J534" s="2"/>
      <c r="K534" s="141" t="s">
        <v>5</v>
      </c>
      <c r="L534" s="6">
        <f t="shared" si="843"/>
        <v>2.8736311591263863</v>
      </c>
      <c r="M534" s="6">
        <f t="shared" si="843"/>
        <v>3.422170564965322</v>
      </c>
      <c r="N534" s="6">
        <f t="shared" si="843"/>
        <v>3.5215122754407866</v>
      </c>
      <c r="O534" s="6">
        <f t="shared" si="843"/>
        <v>2.6852552207789153</v>
      </c>
      <c r="P534" s="6">
        <f t="shared" si="843"/>
        <v>1.998991796235696</v>
      </c>
      <c r="Q534" s="133">
        <f t="shared" si="843"/>
        <v>2.5963877253380314</v>
      </c>
      <c r="R534" s="135"/>
      <c r="S534" s="159"/>
      <c r="T534" s="134"/>
    </row>
    <row r="535" spans="1:20">
      <c r="A535" s="141" t="s">
        <v>6</v>
      </c>
      <c r="B535" s="6">
        <f t="shared" si="841"/>
        <v>3.2085657719918452</v>
      </c>
      <c r="C535" s="6">
        <f t="shared" si="841"/>
        <v>3.6340284382767836</v>
      </c>
      <c r="D535" s="6">
        <f t="shared" si="841"/>
        <v>2.0912944452867657</v>
      </c>
      <c r="E535" s="6">
        <f t="shared" si="841"/>
        <v>2.6537299625082795</v>
      </c>
      <c r="F535" s="6">
        <f t="shared" si="841"/>
        <v>2.423358782901615</v>
      </c>
      <c r="G535" s="133">
        <f t="shared" si="841"/>
        <v>3.2309113836203891</v>
      </c>
      <c r="H535" s="135"/>
      <c r="I535" s="134"/>
      <c r="J535" s="2"/>
      <c r="K535" s="141" t="s">
        <v>6</v>
      </c>
      <c r="L535" s="6">
        <f t="shared" si="843"/>
        <v>2.8361310929045036</v>
      </c>
      <c r="M535" s="6">
        <f t="shared" si="843"/>
        <v>3.464679698774646</v>
      </c>
      <c r="N535" s="6">
        <f t="shared" si="843"/>
        <v>3.2885057749139044</v>
      </c>
      <c r="O535" s="6">
        <f t="shared" si="843"/>
        <v>2.7598983533845041</v>
      </c>
      <c r="P535" s="6">
        <f t="shared" si="843"/>
        <v>1.9838177672666828</v>
      </c>
      <c r="Q535" s="133">
        <f t="shared" si="843"/>
        <v>2.669338224384755</v>
      </c>
      <c r="R535" s="135"/>
      <c r="S535" s="159"/>
      <c r="T535" s="134"/>
    </row>
    <row r="536" spans="1:20">
      <c r="A536" s="141" t="s">
        <v>7</v>
      </c>
      <c r="B536" s="6">
        <f t="shared" si="841"/>
        <v>3.2350689532611145</v>
      </c>
      <c r="C536" s="6">
        <f t="shared" si="841"/>
        <v>3.7788150566793313</v>
      </c>
      <c r="D536" s="6">
        <f t="shared" si="841"/>
        <v>2.3220924335577688</v>
      </c>
      <c r="E536" s="6">
        <f t="shared" si="841"/>
        <v>2.3014868557790416</v>
      </c>
      <c r="F536" s="6">
        <f t="shared" si="841"/>
        <v>2.1970771062573271</v>
      </c>
      <c r="G536" s="133">
        <f t="shared" si="841"/>
        <v>2.9698411018480013</v>
      </c>
      <c r="H536" s="135"/>
      <c r="I536" s="134"/>
      <c r="J536" s="2"/>
      <c r="K536" s="141" t="s">
        <v>7</v>
      </c>
      <c r="L536" s="6">
        <f t="shared" si="843"/>
        <v>2.8377125676491346</v>
      </c>
      <c r="M536" s="6">
        <f t="shared" si="843"/>
        <v>3.5170733407417791</v>
      </c>
      <c r="N536" s="6">
        <f t="shared" si="843"/>
        <v>3.1260221212092714</v>
      </c>
      <c r="O536" s="6">
        <f t="shared" si="843"/>
        <v>2.7629144494165452</v>
      </c>
      <c r="P536" s="6">
        <f t="shared" si="843"/>
        <v>1.9771462817104928</v>
      </c>
      <c r="Q536" s="133">
        <f t="shared" si="843"/>
        <v>2.7462485570726587</v>
      </c>
      <c r="R536" s="135"/>
      <c r="S536" s="159"/>
      <c r="T536" s="134"/>
    </row>
    <row r="537" spans="1:20">
      <c r="A537" s="141" t="s">
        <v>8</v>
      </c>
      <c r="B537" s="6">
        <f t="shared" ref="B537:G539" si="851">+B358/B179</f>
        <v>3.451864781594792</v>
      </c>
      <c r="C537" s="6">
        <f t="shared" si="851"/>
        <v>3.7550910053321873</v>
      </c>
      <c r="D537" s="6">
        <f t="shared" si="851"/>
        <v>2.9336146395139475</v>
      </c>
      <c r="E537" s="6">
        <f t="shared" si="851"/>
        <v>2.4619622158145229</v>
      </c>
      <c r="F537" s="6">
        <f t="shared" si="851"/>
        <v>2.2571046487475823</v>
      </c>
      <c r="G537" s="133">
        <f t="shared" si="851"/>
        <v>2.8287561865909407</v>
      </c>
      <c r="H537" s="135"/>
      <c r="I537" s="134"/>
      <c r="J537" s="2"/>
      <c r="K537" s="141" t="s">
        <v>8</v>
      </c>
      <c r="L537" s="6">
        <f t="shared" ref="L537:P539" si="852">+L358/L179</f>
        <v>2.8738926919187451</v>
      </c>
      <c r="M537" s="6">
        <f t="shared" si="852"/>
        <v>3.5405645873210809</v>
      </c>
      <c r="N537" s="6">
        <f t="shared" si="852"/>
        <v>3.0679640634576399</v>
      </c>
      <c r="O537" s="6">
        <f t="shared" si="852"/>
        <v>2.7219183258873105</v>
      </c>
      <c r="P537" s="6">
        <f t="shared" si="852"/>
        <v>1.9690903381684712</v>
      </c>
      <c r="Q537" s="133">
        <f t="shared" ref="Q537" si="853">+Q358/Q179</f>
        <v>2.8099662469860056</v>
      </c>
      <c r="R537" s="135"/>
      <c r="S537" s="159"/>
      <c r="T537" s="134"/>
    </row>
    <row r="538" spans="1:20">
      <c r="A538" s="141" t="s">
        <v>9</v>
      </c>
      <c r="B538" s="6">
        <f t="shared" si="851"/>
        <v>3.2079792917797469</v>
      </c>
      <c r="C538" s="6">
        <f t="shared" si="851"/>
        <v>3.7807428972121766</v>
      </c>
      <c r="D538" s="6">
        <f t="shared" si="851"/>
        <v>2.8909105502925798</v>
      </c>
      <c r="E538" s="6">
        <f t="shared" si="851"/>
        <v>1.9320398234191591</v>
      </c>
      <c r="F538" s="6">
        <f t="shared" si="851"/>
        <v>2.328617554162479</v>
      </c>
      <c r="G538" s="133">
        <f t="shared" si="851"/>
        <v>2.9048058568534421</v>
      </c>
      <c r="H538" s="135"/>
      <c r="I538" s="134"/>
      <c r="J538" s="2"/>
      <c r="K538" s="141" t="s">
        <v>9</v>
      </c>
      <c r="L538" s="6">
        <f t="shared" si="852"/>
        <v>2.9102763305172328</v>
      </c>
      <c r="M538" s="6">
        <f t="shared" si="852"/>
        <v>3.5908479025649171</v>
      </c>
      <c r="N538" s="6">
        <f t="shared" si="852"/>
        <v>3.0046841701506573</v>
      </c>
      <c r="O538" s="6">
        <f t="shared" si="852"/>
        <v>2.6113371125263232</v>
      </c>
      <c r="P538" s="6">
        <f t="shared" si="852"/>
        <v>1.9960600517643583</v>
      </c>
      <c r="Q538" s="133">
        <f t="shared" ref="Q538" si="854">+Q359/Q180</f>
        <v>2.8603915161493441</v>
      </c>
      <c r="R538" s="135"/>
      <c r="S538" s="159"/>
      <c r="T538" s="134"/>
    </row>
    <row r="539" spans="1:20" ht="28">
      <c r="A539" s="142" t="s">
        <v>13</v>
      </c>
      <c r="B539" s="145">
        <f t="shared" si="851"/>
        <v>3.1506297529630811</v>
      </c>
      <c r="C539" s="145">
        <f t="shared" si="851"/>
        <v>3.5908479025649171</v>
      </c>
      <c r="D539" s="145">
        <f t="shared" si="851"/>
        <v>3.0046841701506573</v>
      </c>
      <c r="E539" s="145">
        <f t="shared" si="851"/>
        <v>2.6113371125263232</v>
      </c>
      <c r="F539" s="145">
        <f t="shared" si="851"/>
        <v>1.9960600517643583</v>
      </c>
      <c r="G539" s="146">
        <f t="shared" ref="G539" si="855">+G360/G181</f>
        <v>2.8603915161493441</v>
      </c>
      <c r="H539" s="147"/>
      <c r="I539" s="148"/>
      <c r="J539" s="3"/>
      <c r="K539" s="142" t="s">
        <v>14</v>
      </c>
      <c r="L539" s="145">
        <f t="shared" si="852"/>
        <v>2.8451513341282784</v>
      </c>
      <c r="M539" s="145">
        <f t="shared" si="852"/>
        <v>3.3695327473848078</v>
      </c>
      <c r="N539" s="145">
        <f t="shared" si="852"/>
        <v>3.4376606321711769</v>
      </c>
      <c r="O539" s="145">
        <f t="shared" si="852"/>
        <v>2.7576199456022792</v>
      </c>
      <c r="P539" s="145">
        <f t="shared" si="852"/>
        <v>2.1104657556100164</v>
      </c>
      <c r="Q539" s="146">
        <f>+Q360/Q181</f>
        <v>2.4725936032213358</v>
      </c>
      <c r="R539" s="147">
        <f t="shared" ref="R539" si="856">+R360/R181</f>
        <v>2.9262774677535663</v>
      </c>
      <c r="S539" s="161">
        <f t="shared" ref="S539" si="857">+R539/Q539-1</f>
        <v>0.18348501101886039</v>
      </c>
      <c r="T539" s="170">
        <f t="shared" ref="T539" si="858">+POWER(R539/M539,0.2)-1</f>
        <v>-2.7814444027018936E-2</v>
      </c>
    </row>
    <row r="540" spans="1:20" ht="29" thickBot="1">
      <c r="A540" s="162" t="s">
        <v>12</v>
      </c>
      <c r="B540" s="163"/>
      <c r="C540" s="163">
        <f>+C539/B539-1</f>
        <v>0.13972385971021284</v>
      </c>
      <c r="D540" s="163">
        <f t="shared" ref="D540:G540" si="859">+D539/C539-1</f>
        <v>-0.16323825133210668</v>
      </c>
      <c r="E540" s="163">
        <f t="shared" si="859"/>
        <v>-0.13091128230113158</v>
      </c>
      <c r="F540" s="163">
        <f t="shared" si="859"/>
        <v>-0.23561762968501554</v>
      </c>
      <c r="G540" s="222">
        <f t="shared" si="859"/>
        <v>0.43301876795790051</v>
      </c>
      <c r="H540" s="227"/>
      <c r="I540" s="167"/>
      <c r="J540" s="3"/>
      <c r="K540" s="162" t="s">
        <v>12</v>
      </c>
      <c r="L540" s="163"/>
      <c r="M540" s="163">
        <f>+M539/L539-1</f>
        <v>0.18430703736790632</v>
      </c>
      <c r="N540" s="163">
        <f t="shared" ref="N540:Q540" si="860">+N539/M539-1</f>
        <v>2.0218792899177274E-2</v>
      </c>
      <c r="O540" s="163">
        <f t="shared" si="860"/>
        <v>-0.19782077387301433</v>
      </c>
      <c r="P540" s="163">
        <f t="shared" si="860"/>
        <v>-0.23467852813594325</v>
      </c>
      <c r="Q540" s="163">
        <f t="shared" si="860"/>
        <v>0.17158669675104421</v>
      </c>
      <c r="R540" s="163"/>
      <c r="S540" s="166"/>
      <c r="T540" s="167"/>
    </row>
  </sheetData>
  <mergeCells count="63">
    <mergeCell ref="A1:T1"/>
    <mergeCell ref="A2:T2"/>
    <mergeCell ref="A3:T3"/>
    <mergeCell ref="A5:I5"/>
    <mergeCell ref="K5:T5"/>
    <mergeCell ref="A23:I23"/>
    <mergeCell ref="K23:T23"/>
    <mergeCell ref="A41:I41"/>
    <mergeCell ref="K41:T41"/>
    <mergeCell ref="A59:I59"/>
    <mergeCell ref="K59:T59"/>
    <mergeCell ref="A77:I77"/>
    <mergeCell ref="K77:T77"/>
    <mergeCell ref="A95:I95"/>
    <mergeCell ref="K95:T95"/>
    <mergeCell ref="A113:I113"/>
    <mergeCell ref="K113:T113"/>
    <mergeCell ref="A131:I131"/>
    <mergeCell ref="K131:T131"/>
    <mergeCell ref="A149:I149"/>
    <mergeCell ref="K149:T149"/>
    <mergeCell ref="A167:I167"/>
    <mergeCell ref="K167:T167"/>
    <mergeCell ref="A184:I184"/>
    <mergeCell ref="K184:T184"/>
    <mergeCell ref="A202:I202"/>
    <mergeCell ref="K202:T202"/>
    <mergeCell ref="A220:I220"/>
    <mergeCell ref="K220:T220"/>
    <mergeCell ref="A238:I238"/>
    <mergeCell ref="K238:T238"/>
    <mergeCell ref="A256:I256"/>
    <mergeCell ref="K256:T256"/>
    <mergeCell ref="A274:I274"/>
    <mergeCell ref="K274:T274"/>
    <mergeCell ref="A292:I292"/>
    <mergeCell ref="K292:T292"/>
    <mergeCell ref="A310:I310"/>
    <mergeCell ref="K310:T310"/>
    <mergeCell ref="A328:I328"/>
    <mergeCell ref="K328:T328"/>
    <mergeCell ref="A346:I346"/>
    <mergeCell ref="K346:T346"/>
    <mergeCell ref="A363:I363"/>
    <mergeCell ref="K363:T363"/>
    <mergeCell ref="A381:I381"/>
    <mergeCell ref="K381:T381"/>
    <mergeCell ref="A399:I399"/>
    <mergeCell ref="K399:T399"/>
    <mergeCell ref="A417:I417"/>
    <mergeCell ref="K417:T417"/>
    <mergeCell ref="A435:I435"/>
    <mergeCell ref="K435:T435"/>
    <mergeCell ref="A453:I453"/>
    <mergeCell ref="K453:T453"/>
    <mergeCell ref="A525:I525"/>
    <mergeCell ref="K525:T525"/>
    <mergeCell ref="A471:I471"/>
    <mergeCell ref="K471:T471"/>
    <mergeCell ref="A489:I489"/>
    <mergeCell ref="K489:T489"/>
    <mergeCell ref="A507:I507"/>
    <mergeCell ref="K507:T507"/>
  </mergeCells>
  <hyperlinks>
    <hyperlink ref="V1" location="INDICE!A1" display="VOLVER INDICE"/>
  </hyperlink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74"/>
  <sheetViews>
    <sheetView workbookViewId="0">
      <selection activeCell="T67" sqref="T67"/>
    </sheetView>
  </sheetViews>
  <sheetFormatPr baseColWidth="10" defaultRowHeight="14" x14ac:dyDescent="0"/>
  <cols>
    <col min="1" max="1" width="10.6640625" style="2" customWidth="1"/>
    <col min="2" max="9" width="9.5" style="2" customWidth="1"/>
    <col min="10" max="10" width="4.5" style="2" customWidth="1"/>
    <col min="11" max="11" width="10.6640625" style="2" customWidth="1"/>
    <col min="12" max="19" width="9.5" style="2" customWidth="1"/>
    <col min="20" max="20" width="9.6640625" style="2" customWidth="1"/>
    <col min="21" max="21" width="10.83203125" style="2"/>
    <col min="22" max="22" width="14.5" style="2" bestFit="1" customWidth="1"/>
    <col min="23" max="16384" width="10.83203125" style="2"/>
  </cols>
  <sheetData>
    <row r="1" spans="1:22" ht="15">
      <c r="A1" s="281" t="s">
        <v>207</v>
      </c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  <c r="P1" s="282"/>
      <c r="Q1" s="282"/>
      <c r="R1" s="282"/>
      <c r="S1" s="282"/>
      <c r="T1" s="282"/>
      <c r="V1" s="192" t="s">
        <v>206</v>
      </c>
    </row>
    <row r="2" spans="1:22" ht="15">
      <c r="A2" s="281" t="s">
        <v>18</v>
      </c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2"/>
      <c r="Q2" s="282"/>
      <c r="R2" s="282"/>
      <c r="S2" s="282"/>
      <c r="T2" s="282"/>
    </row>
    <row r="3" spans="1:22" ht="15">
      <c r="A3" s="283" t="s">
        <v>19</v>
      </c>
      <c r="B3" s="284"/>
      <c r="C3" s="284"/>
      <c r="D3" s="284"/>
      <c r="E3" s="284"/>
      <c r="F3" s="284"/>
      <c r="G3" s="284"/>
      <c r="H3" s="284"/>
      <c r="I3" s="284"/>
      <c r="J3" s="284"/>
      <c r="K3" s="284"/>
      <c r="L3" s="284"/>
      <c r="M3" s="284"/>
      <c r="N3" s="284"/>
      <c r="O3" s="284"/>
      <c r="P3" s="284"/>
      <c r="Q3" s="284"/>
      <c r="R3" s="284"/>
      <c r="S3" s="284"/>
      <c r="T3" s="284"/>
    </row>
    <row r="4" spans="1:22" ht="15" thickBot="1"/>
    <row r="5" spans="1:22" ht="15.75" customHeight="1" thickBot="1">
      <c r="A5" s="275" t="s">
        <v>208</v>
      </c>
      <c r="B5" s="276"/>
      <c r="C5" s="276"/>
      <c r="D5" s="276"/>
      <c r="E5" s="276"/>
      <c r="F5" s="276"/>
      <c r="G5" s="276"/>
      <c r="H5" s="276"/>
      <c r="I5" s="277"/>
      <c r="K5" s="275" t="s">
        <v>209</v>
      </c>
      <c r="L5" s="276"/>
      <c r="M5" s="276"/>
      <c r="N5" s="276"/>
      <c r="O5" s="276"/>
      <c r="P5" s="276"/>
      <c r="Q5" s="276"/>
      <c r="R5" s="276"/>
      <c r="S5" s="276"/>
      <c r="T5" s="277"/>
    </row>
    <row r="6" spans="1:22" ht="42">
      <c r="A6" s="38"/>
      <c r="B6" s="39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210">
        <f t="shared" si="0"/>
        <v>2021</v>
      </c>
      <c r="H6" s="40">
        <v>2022</v>
      </c>
      <c r="I6" s="41" t="s">
        <v>16</v>
      </c>
      <c r="K6" s="67"/>
      <c r="L6" s="66">
        <v>2016</v>
      </c>
      <c r="M6" s="66">
        <f>+L6+1</f>
        <v>2017</v>
      </c>
      <c r="N6" s="66">
        <f t="shared" ref="N6:Q6" si="1">+M6+1</f>
        <v>2018</v>
      </c>
      <c r="O6" s="66">
        <f t="shared" si="1"/>
        <v>2019</v>
      </c>
      <c r="P6" s="66">
        <f t="shared" si="1"/>
        <v>2020</v>
      </c>
      <c r="Q6" s="68">
        <f t="shared" si="1"/>
        <v>2021</v>
      </c>
      <c r="R6" s="73">
        <v>2022</v>
      </c>
      <c r="S6" s="79" t="s">
        <v>16</v>
      </c>
      <c r="T6" s="76" t="s">
        <v>21</v>
      </c>
    </row>
    <row r="7" spans="1:22" ht="15" customHeight="1">
      <c r="A7" s="42" t="s">
        <v>10</v>
      </c>
      <c r="B7" s="6">
        <f>+'Despacho por tipo'!B7+'Exportación por tipo'!B7</f>
        <v>14.110254000000001</v>
      </c>
      <c r="C7" s="6">
        <f>+'Despacho por tipo'!C7+'Exportación por tipo'!C7</f>
        <v>12.184513000000001</v>
      </c>
      <c r="D7" s="6">
        <f>+'Despacho por tipo'!D7+'Exportación por tipo'!D7</f>
        <v>12.2781</v>
      </c>
      <c r="E7" s="6">
        <f>+'Despacho por tipo'!E7+'Exportación por tipo'!E7</f>
        <v>22.4907</v>
      </c>
      <c r="F7" s="6">
        <f>+'Despacho por tipo'!F7+'Exportación por tipo'!F7</f>
        <v>36.424300000000002</v>
      </c>
      <c r="G7" s="69">
        <f>+'Despacho por tipo'!G7+'Exportación por tipo'!G7</f>
        <v>22.0121</v>
      </c>
      <c r="H7" s="37">
        <f>+'Despacho por tipo'!H7+'Exportación por tipo'!H7</f>
        <v>19.038800000000002</v>
      </c>
      <c r="I7" s="7">
        <f>+H7/G7-1</f>
        <v>-0.13507570836040173</v>
      </c>
      <c r="K7" s="42" t="s">
        <v>10</v>
      </c>
      <c r="L7" s="6">
        <f>+'Despacho por tipo'!L7+'Exportación por tipo'!L7</f>
        <v>259.06351699999999</v>
      </c>
      <c r="M7" s="6">
        <f t="shared" ref="M7:R7" si="2">+SUM(C7)+SUM(B8:B18)</f>
        <v>242.71960999999996</v>
      </c>
      <c r="N7" s="6">
        <f t="shared" si="2"/>
        <v>216.37679999999997</v>
      </c>
      <c r="O7" s="6">
        <f t="shared" si="2"/>
        <v>214.06600000000003</v>
      </c>
      <c r="P7" s="6">
        <f t="shared" si="2"/>
        <v>328.23009999999999</v>
      </c>
      <c r="Q7" s="69">
        <f t="shared" si="2"/>
        <v>371.92289999999997</v>
      </c>
      <c r="R7" s="37">
        <f t="shared" si="2"/>
        <v>317.27789999999999</v>
      </c>
      <c r="S7" s="80">
        <f>+R7/Q7-1</f>
        <v>-0.14692561280846106</v>
      </c>
      <c r="T7" s="7">
        <f>+POWER(R7/M7,0.2)-1</f>
        <v>5.5035301426699546E-2</v>
      </c>
    </row>
    <row r="8" spans="1:22" ht="15" customHeight="1">
      <c r="A8" s="42" t="s">
        <v>11</v>
      </c>
      <c r="B8" s="6">
        <f>+'Despacho por tipo'!B8+'Exportación por tipo'!B8</f>
        <v>14.860970999999999</v>
      </c>
      <c r="C8" s="6">
        <f>+'Despacho por tipo'!C8+'Exportación por tipo'!C8</f>
        <v>11.1928</v>
      </c>
      <c r="D8" s="6">
        <f>+'Despacho por tipo'!D8+'Exportación por tipo'!D8</f>
        <v>11.636600000000001</v>
      </c>
      <c r="E8" s="6">
        <f>+'Despacho por tipo'!E8+'Exportación por tipo'!E8</f>
        <v>16.406600000000001</v>
      </c>
      <c r="F8" s="6">
        <f>+'Despacho por tipo'!F8+'Exportación por tipo'!F8</f>
        <v>36.158900000000003</v>
      </c>
      <c r="G8" s="69">
        <f>+'Despacho por tipo'!G8+'Exportación por tipo'!G8</f>
        <v>21.261200000000002</v>
      </c>
      <c r="H8" s="37">
        <f>+'Despacho por tipo'!H8+'Exportación por tipo'!H8</f>
        <v>20.366199999999999</v>
      </c>
      <c r="I8" s="7">
        <f t="shared" ref="I8:I9" si="3">+H8/G8-1</f>
        <v>-4.2095460275055174E-2</v>
      </c>
      <c r="K8" s="42" t="s">
        <v>11</v>
      </c>
      <c r="L8" s="6">
        <f>+'Despacho por tipo'!L8+'Exportación por tipo'!L8</f>
        <v>258.59384899999998</v>
      </c>
      <c r="M8" s="6">
        <f t="shared" ref="M8:R8" si="4">+SUM(C7:C8)+SUM(B9:B18)</f>
        <v>239.05143899999996</v>
      </c>
      <c r="N8" s="6">
        <f t="shared" si="4"/>
        <v>216.82060000000001</v>
      </c>
      <c r="O8" s="6">
        <f t="shared" si="4"/>
        <v>218.83600000000001</v>
      </c>
      <c r="P8" s="6">
        <f t="shared" si="4"/>
        <v>347.98239999999998</v>
      </c>
      <c r="Q8" s="69">
        <f t="shared" si="4"/>
        <v>357.02520000000004</v>
      </c>
      <c r="R8" s="37">
        <f t="shared" si="4"/>
        <v>316.38289999999995</v>
      </c>
      <c r="S8" s="80">
        <f t="shared" ref="S8:S9" si="5">+R8/Q8-1</f>
        <v>-0.11383594211276993</v>
      </c>
      <c r="T8" s="7">
        <f t="shared" ref="T8:T9" si="6">+POWER(R8/M8,0.2)-1</f>
        <v>5.7655733525765029E-2</v>
      </c>
    </row>
    <row r="9" spans="1:22" ht="15" customHeight="1">
      <c r="A9" s="42" t="s">
        <v>0</v>
      </c>
      <c r="B9" s="6">
        <f>+'Despacho por tipo'!B9+'Exportación por tipo'!B9</f>
        <v>17.203491999999997</v>
      </c>
      <c r="C9" s="6">
        <f>+'Despacho por tipo'!C9+'Exportación por tipo'!C9</f>
        <v>14.979200000000001</v>
      </c>
      <c r="D9" s="6">
        <f>+'Despacho por tipo'!D9+'Exportación por tipo'!D9</f>
        <v>12.8704</v>
      </c>
      <c r="E9" s="6">
        <f>+'Despacho por tipo'!E9+'Exportación por tipo'!E9</f>
        <v>20.034199999999998</v>
      </c>
      <c r="F9" s="6">
        <f>+'Despacho por tipo'!F9+'Exportación por tipo'!F9</f>
        <v>28.852599999999999</v>
      </c>
      <c r="G9" s="69">
        <f>+'Despacho por tipo'!G9+'Exportación por tipo'!G9</f>
        <v>25.034199999999998</v>
      </c>
      <c r="H9" s="37">
        <f>+'Despacho por tipo'!H9+'Exportación por tipo'!H9</f>
        <v>24.844800000000003</v>
      </c>
      <c r="I9" s="7">
        <f t="shared" si="3"/>
        <v>-7.5656501905391194E-3</v>
      </c>
      <c r="K9" s="42" t="s">
        <v>0</v>
      </c>
      <c r="L9" s="6">
        <f>+'Despacho por tipo'!L9+'Exportación por tipo'!L9</f>
        <v>254.392765</v>
      </c>
      <c r="M9" s="6">
        <f t="shared" ref="M9:R9" si="7">+SUM(C7:C9)+SUM(B10:B18)</f>
        <v>236.82714699999997</v>
      </c>
      <c r="N9" s="6">
        <f t="shared" si="7"/>
        <v>214.71179999999998</v>
      </c>
      <c r="O9" s="6">
        <f t="shared" si="7"/>
        <v>225.99980000000002</v>
      </c>
      <c r="P9" s="6">
        <f t="shared" si="7"/>
        <v>356.80079999999998</v>
      </c>
      <c r="Q9" s="69">
        <f t="shared" si="7"/>
        <v>353.20680000000004</v>
      </c>
      <c r="R9" s="37">
        <f t="shared" si="7"/>
        <v>316.19350000000003</v>
      </c>
      <c r="S9" s="80">
        <f t="shared" si="5"/>
        <v>-0.1047921500945056</v>
      </c>
      <c r="T9" s="7">
        <f t="shared" si="6"/>
        <v>5.9508123606880847E-2</v>
      </c>
    </row>
    <row r="10" spans="1:22" ht="15" customHeight="1">
      <c r="A10" s="42" t="s">
        <v>1</v>
      </c>
      <c r="B10" s="6">
        <f>+'Despacho por tipo'!B10+'Exportación por tipo'!B10</f>
        <v>19.928778999999999</v>
      </c>
      <c r="C10" s="6">
        <f>+'Despacho por tipo'!C10+'Exportación por tipo'!C10</f>
        <v>15.775499999999999</v>
      </c>
      <c r="D10" s="6">
        <f>+'Despacho por tipo'!D10+'Exportación por tipo'!D10</f>
        <v>13.8733</v>
      </c>
      <c r="E10" s="6">
        <f>+'Despacho por tipo'!E10+'Exportación por tipo'!E10</f>
        <v>20.427</v>
      </c>
      <c r="F10" s="6">
        <f>+'Despacho por tipo'!F10+'Exportación por tipo'!F10</f>
        <v>25.959600000000002</v>
      </c>
      <c r="G10" s="69">
        <f>+'Despacho por tipo'!G10+'Exportación por tipo'!G10</f>
        <v>29.8188</v>
      </c>
      <c r="H10" s="37">
        <f>+'Despacho por tipo'!H10+'Exportación por tipo'!H10</f>
        <v>24.691400000000002</v>
      </c>
      <c r="I10" s="7">
        <f t="shared" ref="I10" si="8">+H10/G10-1</f>
        <v>-0.17195192294793882</v>
      </c>
      <c r="K10" s="42" t="s">
        <v>1</v>
      </c>
      <c r="L10" s="6">
        <f>+'Despacho por tipo'!L10+'Exportación por tipo'!L10</f>
        <v>256.08607699999999</v>
      </c>
      <c r="M10" s="6">
        <f t="shared" ref="M10:R10" si="9">+SUM(C7:C10)+SUM(B11:B18)</f>
        <v>232.673868</v>
      </c>
      <c r="N10" s="6">
        <f t="shared" si="9"/>
        <v>212.80959999999999</v>
      </c>
      <c r="O10" s="6">
        <f t="shared" si="9"/>
        <v>232.55350000000001</v>
      </c>
      <c r="P10" s="6">
        <f t="shared" si="9"/>
        <v>362.33339999999998</v>
      </c>
      <c r="Q10" s="69">
        <f t="shared" si="9"/>
        <v>357.06600000000003</v>
      </c>
      <c r="R10" s="37">
        <f t="shared" si="9"/>
        <v>311.06610000000001</v>
      </c>
      <c r="S10" s="80">
        <f t="shared" ref="S10" si="10">+R10/Q10-1</f>
        <v>-0.12882744366587695</v>
      </c>
      <c r="T10" s="7">
        <f t="shared" ref="T10" si="11">+POWER(R10/M10,0.2)-1</f>
        <v>5.9792922573546514E-2</v>
      </c>
    </row>
    <row r="11" spans="1:22" ht="15" customHeight="1">
      <c r="A11" s="42" t="s">
        <v>2</v>
      </c>
      <c r="B11" s="6">
        <f>+'Despacho por tipo'!B11+'Exportación por tipo'!B11</f>
        <v>20.811137000000002</v>
      </c>
      <c r="C11" s="6">
        <f>+'Despacho por tipo'!C11+'Exportación por tipo'!C11</f>
        <v>16.9055</v>
      </c>
      <c r="D11" s="6">
        <f>+'Despacho por tipo'!D11+'Exportación por tipo'!D11</f>
        <v>13.9557</v>
      </c>
      <c r="E11" s="6">
        <f>+'Despacho por tipo'!E11+'Exportación por tipo'!E11</f>
        <v>24.404799999999998</v>
      </c>
      <c r="F11" s="6">
        <f>+'Despacho por tipo'!F11+'Exportación por tipo'!F11</f>
        <v>31.8568</v>
      </c>
      <c r="G11" s="69">
        <f>+'Despacho por tipo'!G11+'Exportación por tipo'!G11</f>
        <v>28.6021</v>
      </c>
      <c r="H11" s="37">
        <f>+'Despacho por tipo'!H11+'Exportación por tipo'!H11</f>
        <v>25.363</v>
      </c>
      <c r="I11" s="7">
        <f t="shared" ref="I11" si="12">+H11/G11-1</f>
        <v>-0.11324692942126624</v>
      </c>
      <c r="K11" s="42" t="s">
        <v>2</v>
      </c>
      <c r="L11" s="6">
        <f>+'Despacho por tipo'!L11+'Exportación por tipo'!L11</f>
        <v>256.92228</v>
      </c>
      <c r="M11" s="6">
        <f t="shared" ref="M11:R11" si="13">+SUM(C7:C11)+SUM(B12:B18)</f>
        <v>228.76823100000001</v>
      </c>
      <c r="N11" s="6">
        <f t="shared" si="13"/>
        <v>209.85980000000001</v>
      </c>
      <c r="O11" s="6">
        <f t="shared" si="13"/>
        <v>243.0026</v>
      </c>
      <c r="P11" s="6">
        <f t="shared" si="13"/>
        <v>369.78539999999998</v>
      </c>
      <c r="Q11" s="69">
        <f t="shared" si="13"/>
        <v>353.81129999999996</v>
      </c>
      <c r="R11" s="37">
        <f t="shared" si="13"/>
        <v>307.827</v>
      </c>
      <c r="S11" s="80">
        <f t="shared" ref="S11" si="14">+R11/Q11-1</f>
        <v>-0.12996843232536659</v>
      </c>
      <c r="T11" s="7">
        <f t="shared" ref="T11" si="15">+POWER(R11/M11,0.2)-1</f>
        <v>6.1163245148510237E-2</v>
      </c>
    </row>
    <row r="12" spans="1:22" ht="15" customHeight="1">
      <c r="A12" s="42" t="s">
        <v>3</v>
      </c>
      <c r="B12" s="6">
        <f>+'Despacho por tipo'!B12+'Exportación por tipo'!B12</f>
        <v>19.410323999999999</v>
      </c>
      <c r="C12" s="6">
        <f>+'Despacho por tipo'!C12+'Exportación por tipo'!C12</f>
        <v>19.6313</v>
      </c>
      <c r="D12" s="6">
        <f>+'Despacho por tipo'!D12+'Exportación por tipo'!D12</f>
        <v>12.880500000000001</v>
      </c>
      <c r="E12" s="6">
        <f>+'Despacho por tipo'!E12+'Exportación por tipo'!E12</f>
        <v>24.7136</v>
      </c>
      <c r="F12" s="6">
        <f>+'Despacho por tipo'!F12+'Exportación por tipo'!F12</f>
        <v>31.122700000000002</v>
      </c>
      <c r="G12" s="69">
        <f>+'Despacho por tipo'!G12+'Exportación por tipo'!G12</f>
        <v>32.9786</v>
      </c>
      <c r="H12" s="37">
        <f>+'Despacho por tipo'!H12+'Exportación por tipo'!H12</f>
        <v>30.024799999999999</v>
      </c>
      <c r="I12" s="7">
        <f t="shared" ref="I12" si="16">+H12/G12-1</f>
        <v>-8.9567173864263494E-2</v>
      </c>
      <c r="K12" s="42" t="s">
        <v>3</v>
      </c>
      <c r="L12" s="6">
        <f>+'Despacho por tipo'!L12+'Exportación por tipo'!L12</f>
        <v>251.05581599999999</v>
      </c>
      <c r="M12" s="6">
        <f t="shared" ref="M12:R12" si="17">+SUM(C7:C12)+SUM(B13:B18)</f>
        <v>228.98920699999999</v>
      </c>
      <c r="N12" s="6">
        <f t="shared" si="17"/>
        <v>203.10900000000001</v>
      </c>
      <c r="O12" s="6">
        <f t="shared" si="17"/>
        <v>254.83570000000003</v>
      </c>
      <c r="P12" s="6">
        <f t="shared" si="17"/>
        <v>376.19450000000001</v>
      </c>
      <c r="Q12" s="69">
        <f t="shared" si="17"/>
        <v>355.66719999999998</v>
      </c>
      <c r="R12" s="37">
        <f t="shared" si="17"/>
        <v>304.8732</v>
      </c>
      <c r="S12" s="80">
        <f t="shared" ref="S12" si="18">+R12/Q12-1</f>
        <v>-0.1428132816295683</v>
      </c>
      <c r="T12" s="7">
        <f t="shared" ref="T12" si="19">+POWER(R12/M12,0.2)-1</f>
        <v>5.8914382871460225E-2</v>
      </c>
    </row>
    <row r="13" spans="1:22" ht="15" customHeight="1">
      <c r="A13" s="42" t="s">
        <v>4</v>
      </c>
      <c r="B13" s="6">
        <f>+'Despacho por tipo'!B13+'Exportación por tipo'!B13</f>
        <v>21.362696</v>
      </c>
      <c r="C13" s="6">
        <f>+'Despacho por tipo'!C13+'Exportación por tipo'!C13</f>
        <v>21.176200000000001</v>
      </c>
      <c r="D13" s="6">
        <f>+'Despacho por tipo'!D13+'Exportación por tipo'!D13</f>
        <v>15.502600000000001</v>
      </c>
      <c r="E13" s="6">
        <f>+'Despacho por tipo'!E13+'Exportación por tipo'!E13</f>
        <v>27.643799999999999</v>
      </c>
      <c r="F13" s="6">
        <f>+'Despacho por tipo'!F13+'Exportación por tipo'!F13</f>
        <v>35.380400000000002</v>
      </c>
      <c r="G13" s="69">
        <f>+'Despacho por tipo'!G13+'Exportación por tipo'!G13</f>
        <v>26.829599999999999</v>
      </c>
      <c r="H13" s="37">
        <f>+'Despacho por tipo'!H13+'Exportación por tipo'!H13</f>
        <v>28.0672</v>
      </c>
      <c r="I13" s="7">
        <f t="shared" ref="I13" si="20">+H13/G13-1</f>
        <v>4.6128156960968392E-2</v>
      </c>
      <c r="K13" s="42" t="s">
        <v>4</v>
      </c>
      <c r="L13" s="6">
        <f>+'Despacho por tipo'!L13+'Exportación por tipo'!L13</f>
        <v>248.07051100000001</v>
      </c>
      <c r="M13" s="6">
        <f t="shared" ref="M13:R13" si="21">+SUM(C7:C13)+SUM(B14:B18)</f>
        <v>228.80271099999999</v>
      </c>
      <c r="N13" s="6">
        <f t="shared" si="21"/>
        <v>197.43540000000002</v>
      </c>
      <c r="O13" s="6">
        <f t="shared" si="21"/>
        <v>266.9769</v>
      </c>
      <c r="P13" s="6">
        <f t="shared" si="21"/>
        <v>383.93110000000001</v>
      </c>
      <c r="Q13" s="69">
        <f t="shared" si="21"/>
        <v>347.1164</v>
      </c>
      <c r="R13" s="37">
        <f t="shared" si="21"/>
        <v>306.11080000000004</v>
      </c>
      <c r="S13" s="80">
        <f t="shared" ref="S13" si="22">+R13/Q13-1</f>
        <v>-0.11813213089326791</v>
      </c>
      <c r="T13" s="7">
        <f t="shared" ref="T13" si="23">+POWER(R13/M13,0.2)-1</f>
        <v>5.9945406971872561E-2</v>
      </c>
    </row>
    <row r="14" spans="1:22" ht="15" customHeight="1">
      <c r="A14" s="42" t="s">
        <v>5</v>
      </c>
      <c r="B14" s="6">
        <f>+'Despacho por tipo'!B14+'Exportación por tipo'!B14</f>
        <v>30.082031000000001</v>
      </c>
      <c r="C14" s="6">
        <f>+'Despacho por tipo'!C14+'Exportación por tipo'!C14</f>
        <v>23.851299999999998</v>
      </c>
      <c r="D14" s="6">
        <f>+'Despacho por tipo'!D14+'Exportación por tipo'!D14</f>
        <v>26.473300000000002</v>
      </c>
      <c r="E14" s="6">
        <f>+'Despacho por tipo'!E14+'Exportación por tipo'!E14</f>
        <v>29.9877</v>
      </c>
      <c r="F14" s="6">
        <f>+'Despacho por tipo'!F14+'Exportación por tipo'!F14</f>
        <v>33.5625</v>
      </c>
      <c r="G14" s="69">
        <f>+'Despacho por tipo'!G14+'Exportación por tipo'!G14</f>
        <v>31.073500000000003</v>
      </c>
      <c r="H14" s="37"/>
      <c r="I14" s="7"/>
      <c r="K14" s="42" t="s">
        <v>5</v>
      </c>
      <c r="L14" s="6">
        <f>+'Despacho por tipo'!L14+'Exportación por tipo'!L14</f>
        <v>254.76264800000001</v>
      </c>
      <c r="M14" s="6">
        <f>+SUM(C7:C14)+SUM(B15:B18)</f>
        <v>222.57198</v>
      </c>
      <c r="N14" s="6">
        <f>+SUM(D7:D14)+SUM(C15:C18)</f>
        <v>200.05740000000003</v>
      </c>
      <c r="O14" s="6">
        <f>+SUM(E7:E14)+SUM(D15:D18)</f>
        <v>270.49130000000002</v>
      </c>
      <c r="P14" s="6">
        <f>+SUM(F7:F14)+SUM(E15:E18)</f>
        <v>387.5059</v>
      </c>
      <c r="Q14" s="69">
        <f>+SUM(G7:G14)+SUM(F15:F18)</f>
        <v>344.62739999999997</v>
      </c>
      <c r="R14" s="37"/>
      <c r="S14" s="80"/>
      <c r="T14" s="7"/>
    </row>
    <row r="15" spans="1:22" ht="15" customHeight="1">
      <c r="A15" s="42" t="s">
        <v>6</v>
      </c>
      <c r="B15" s="6">
        <f>+'Despacho por tipo'!B15+'Exportación por tipo'!B15</f>
        <v>26.060867000000002</v>
      </c>
      <c r="C15" s="6">
        <f>+'Despacho por tipo'!C15+'Exportación por tipo'!C15</f>
        <v>20.061599999999999</v>
      </c>
      <c r="D15" s="6">
        <f>+'Despacho por tipo'!D15+'Exportación por tipo'!D15</f>
        <v>27.953200000000002</v>
      </c>
      <c r="E15" s="6">
        <f>+'Despacho por tipo'!E15+'Exportación por tipo'!E15</f>
        <v>29.717999999999996</v>
      </c>
      <c r="F15" s="6">
        <f>+'Despacho por tipo'!F15+'Exportación por tipo'!F15</f>
        <v>34.633699999999997</v>
      </c>
      <c r="G15" s="69">
        <f>+'Despacho por tipo'!G15+'Exportación por tipo'!G15</f>
        <v>25.336599999999997</v>
      </c>
      <c r="H15" s="37"/>
      <c r="I15" s="7"/>
      <c r="K15" s="42" t="s">
        <v>6</v>
      </c>
      <c r="L15" s="6">
        <f>+'Despacho por tipo'!L15+'Exportación por tipo'!L15</f>
        <v>256.96252599999997</v>
      </c>
      <c r="M15" s="6">
        <f>+SUM(C7:C15)+SUM(B16:B18)</f>
        <v>216.57271300000002</v>
      </c>
      <c r="N15" s="6">
        <f>+SUM(D7:D15)+SUM(C16:C18)</f>
        <v>207.94900000000004</v>
      </c>
      <c r="O15" s="6">
        <f>+SUM(E7:E15)+SUM(D16:D18)</f>
        <v>272.25609999999995</v>
      </c>
      <c r="P15" s="6">
        <f>+SUM(F7:F15)+SUM(E16:E18)</f>
        <v>392.42160000000001</v>
      </c>
      <c r="Q15" s="69">
        <v>392.42160000000001</v>
      </c>
      <c r="R15" s="37"/>
      <c r="S15" s="80"/>
      <c r="T15" s="7"/>
    </row>
    <row r="16" spans="1:22" ht="15" customHeight="1">
      <c r="A16" s="42" t="s">
        <v>7</v>
      </c>
      <c r="B16" s="6">
        <f>+'Despacho por tipo'!B16+'Exportación por tipo'!B16</f>
        <v>23.566299999999998</v>
      </c>
      <c r="C16" s="6">
        <f>+'Despacho por tipo'!C16+'Exportación por tipo'!C16</f>
        <v>23.503900000000002</v>
      </c>
      <c r="D16" s="6">
        <f>+'Despacho por tipo'!D16+'Exportación por tipo'!D16</f>
        <v>24.4086</v>
      </c>
      <c r="E16" s="6">
        <f>+'Despacho por tipo'!E16+'Exportación por tipo'!E16</f>
        <v>32.709000000000003</v>
      </c>
      <c r="F16" s="6">
        <f>+'Despacho por tipo'!F16+'Exportación por tipo'!F16</f>
        <v>31.4725</v>
      </c>
      <c r="G16" s="69">
        <f>+'Despacho por tipo'!G16+'Exportación por tipo'!G16</f>
        <v>23.831500000000002</v>
      </c>
      <c r="H16" s="37"/>
      <c r="I16" s="7"/>
      <c r="K16" s="42" t="s">
        <v>7</v>
      </c>
      <c r="L16" s="6">
        <f>+'Despacho por tipo'!L16+'Exportación por tipo'!L16</f>
        <v>254.56652800000001</v>
      </c>
      <c r="M16" s="6">
        <f>+SUM(C7:C16)+SUM(B17:B18)</f>
        <v>216.51031300000002</v>
      </c>
      <c r="N16" s="6">
        <f>+SUM(D7:D16)+SUM(C17:C18)</f>
        <v>208.85370000000003</v>
      </c>
      <c r="O16" s="6">
        <f>+SUM(E7:E16)+SUM(D17:D18)</f>
        <v>280.55649999999997</v>
      </c>
      <c r="P16" s="6">
        <f>+SUM(F7:F16)+SUM(E17:E18)</f>
        <v>391.18510000000003</v>
      </c>
      <c r="Q16" s="69">
        <f>+SUM(G7:G16)+SUM(F17:F18)</f>
        <v>327.6893</v>
      </c>
      <c r="R16" s="37"/>
      <c r="S16" s="80"/>
      <c r="T16" s="7"/>
    </row>
    <row r="17" spans="1:20" ht="15" customHeight="1">
      <c r="A17" s="42" t="s">
        <v>8</v>
      </c>
      <c r="B17" s="6">
        <f>+'Despacho por tipo'!B17+'Exportación por tipo'!B17</f>
        <v>21.136700000000001</v>
      </c>
      <c r="C17" s="6">
        <f>+'Despacho por tipo'!C17+'Exportación por tipo'!C17</f>
        <v>21.761300000000002</v>
      </c>
      <c r="D17" s="6">
        <f>+'Despacho por tipo'!D17+'Exportación por tipo'!D17</f>
        <v>16.8108</v>
      </c>
      <c r="E17" s="6">
        <f>+'Despacho por tipo'!E17+'Exportación por tipo'!E17</f>
        <v>29.995699999999999</v>
      </c>
      <c r="F17" s="6">
        <f>+'Despacho por tipo'!F17+'Exportación por tipo'!F17</f>
        <v>34.551500000000004</v>
      </c>
      <c r="G17" s="69">
        <f>+'Despacho por tipo'!G17+'Exportación por tipo'!G17</f>
        <v>28.698799999999999</v>
      </c>
      <c r="H17" s="37"/>
      <c r="I17" s="7"/>
      <c r="K17" s="42" t="s">
        <v>8</v>
      </c>
      <c r="L17" s="6">
        <f>+'Despacho por tipo'!L17+'Exportación por tipo'!L17</f>
        <v>249.632609</v>
      </c>
      <c r="M17" s="6">
        <f>+SUM(C7:C17)+SUM(B18)</f>
        <v>217.13491300000001</v>
      </c>
      <c r="N17" s="6">
        <f>+SUM(D7:D17)+SUM(C18)</f>
        <v>203.90320000000003</v>
      </c>
      <c r="O17" s="6">
        <f>+SUM(E7:E17)+SUM(D18)</f>
        <v>293.7414</v>
      </c>
      <c r="P17" s="6">
        <f>+SUM(F7:F17)+SUM(E18)</f>
        <v>395.74090000000001</v>
      </c>
      <c r="Q17" s="69">
        <f>+SUM(G7:G17)+SUM(F18)</f>
        <v>321.83659999999998</v>
      </c>
      <c r="R17" s="37"/>
      <c r="S17" s="80"/>
      <c r="T17" s="7"/>
    </row>
    <row r="18" spans="1:20" ht="15" customHeight="1">
      <c r="A18" s="42" t="s">
        <v>9</v>
      </c>
      <c r="B18" s="6">
        <f>+'Despacho por tipo'!B18+'Exportación por tipo'!B18</f>
        <v>16.111799999999999</v>
      </c>
      <c r="C18" s="6">
        <f>+'Despacho por tipo'!C18+'Exportación por tipo'!C18</f>
        <v>15.2601</v>
      </c>
      <c r="D18" s="6">
        <f>+'Despacho por tipo'!D18+'Exportación por tipo'!D18</f>
        <v>15.2103</v>
      </c>
      <c r="E18" s="6">
        <f>+'Despacho por tipo'!E18+'Exportación por tipo'!E18</f>
        <v>35.7654</v>
      </c>
      <c r="F18" s="6">
        <f>+'Despacho por tipo'!F18+'Exportación por tipo'!F18</f>
        <v>26.3596</v>
      </c>
      <c r="G18" s="69">
        <f>+'Despacho por tipo'!G18+'Exportación por tipo'!G18</f>
        <v>24.7742</v>
      </c>
      <c r="H18" s="37"/>
      <c r="I18" s="7"/>
      <c r="K18" s="42" t="s">
        <v>9</v>
      </c>
      <c r="L18" s="6">
        <f>+'Despacho por tipo'!L18+'Exportación por tipo'!L18</f>
        <v>244.64535100000001</v>
      </c>
      <c r="M18" s="6">
        <f>+SUM(C7:C18)</f>
        <v>216.28321300000002</v>
      </c>
      <c r="N18" s="6">
        <f>+SUM(D7:D18)</f>
        <v>203.85340000000002</v>
      </c>
      <c r="O18" s="6">
        <f>+SUM(E7:E18)</f>
        <v>314.29649999999998</v>
      </c>
      <c r="P18" s="6">
        <f>+SUM(F7:F18)</f>
        <v>386.33510000000001</v>
      </c>
      <c r="Q18" s="69">
        <f>+SUM(G7:G18)</f>
        <v>320.25119999999998</v>
      </c>
      <c r="R18" s="37"/>
      <c r="S18" s="80"/>
      <c r="T18" s="7"/>
    </row>
    <row r="19" spans="1:20" ht="28">
      <c r="A19" s="53" t="s">
        <v>13</v>
      </c>
      <c r="B19" s="54">
        <f>SUM(B7:B18)</f>
        <v>244.64535100000001</v>
      </c>
      <c r="C19" s="54">
        <f t="shared" ref="C19:F19" si="24">SUM(C7:C18)</f>
        <v>216.28321300000002</v>
      </c>
      <c r="D19" s="54">
        <f t="shared" si="24"/>
        <v>203.85340000000002</v>
      </c>
      <c r="E19" s="54">
        <f t="shared" si="24"/>
        <v>314.29649999999998</v>
      </c>
      <c r="F19" s="54">
        <f t="shared" si="24"/>
        <v>386.33510000000001</v>
      </c>
      <c r="G19" s="201">
        <f t="shared" ref="G19" si="25">SUM(G7:G18)</f>
        <v>320.25119999999998</v>
      </c>
      <c r="H19" s="55"/>
      <c r="I19" s="56"/>
      <c r="J19" s="3"/>
      <c r="K19" s="43" t="s">
        <v>14</v>
      </c>
      <c r="L19" s="46">
        <f t="shared" ref="L19" si="26">+AVERAGE(L7:L18)</f>
        <v>253.72953974999996</v>
      </c>
      <c r="M19" s="46">
        <f>+AVERAGE(M7:M18)</f>
        <v>227.24211208333335</v>
      </c>
      <c r="N19" s="46">
        <f t="shared" ref="N19:Q19" si="27">+AVERAGE(N7:N18)</f>
        <v>207.97830833333339</v>
      </c>
      <c r="O19" s="46">
        <f t="shared" si="27"/>
        <v>257.30102500000004</v>
      </c>
      <c r="P19" s="46">
        <f t="shared" si="27"/>
        <v>373.20385833333336</v>
      </c>
      <c r="Q19" s="70">
        <f t="shared" si="27"/>
        <v>350.2201583333333</v>
      </c>
      <c r="R19" s="47">
        <f t="shared" ref="R19" si="28">+AVERAGE(R7:R18)</f>
        <v>311.39019999999999</v>
      </c>
      <c r="S19" s="81">
        <f t="shared" ref="S19" si="29">+Q19/P19-1</f>
        <v>-6.1584840260337725E-2</v>
      </c>
      <c r="T19" s="77">
        <f t="shared" ref="T19" si="30">+POWER(Q19/L19,0.2)-1</f>
        <v>6.6581438983642105E-2</v>
      </c>
    </row>
    <row r="20" spans="1:20" ht="28">
      <c r="A20" s="57" t="s">
        <v>15</v>
      </c>
      <c r="B20" s="58">
        <f t="shared" ref="B20:G20" si="31">+B19/B$73</f>
        <v>0.20362580154015381</v>
      </c>
      <c r="C20" s="58">
        <f t="shared" si="31"/>
        <v>0.19384303249600926</v>
      </c>
      <c r="D20" s="58">
        <f t="shared" si="31"/>
        <v>0.18283483531641023</v>
      </c>
      <c r="E20" s="58">
        <f t="shared" si="31"/>
        <v>0.26240985770347658</v>
      </c>
      <c r="F20" s="58">
        <f t="shared" si="31"/>
        <v>0.28877999183895026</v>
      </c>
      <c r="G20" s="225">
        <f t="shared" si="31"/>
        <v>0.27197085264687154</v>
      </c>
      <c r="H20" s="59"/>
      <c r="I20" s="60"/>
      <c r="J20" s="3"/>
      <c r="K20" s="44" t="s">
        <v>15</v>
      </c>
      <c r="L20" s="48">
        <f t="shared" ref="L20:Q20" si="32">+L19/L$73</f>
        <v>0.20448274983124032</v>
      </c>
      <c r="M20" s="48">
        <f t="shared" si="32"/>
        <v>0.19721160662845871</v>
      </c>
      <c r="N20" s="48">
        <f t="shared" si="32"/>
        <v>0.18777591257156556</v>
      </c>
      <c r="O20" s="48">
        <f t="shared" si="32"/>
        <v>0.22287031877019911</v>
      </c>
      <c r="P20" s="48">
        <f t="shared" si="32"/>
        <v>0.2876536623535485</v>
      </c>
      <c r="Q20" s="71">
        <f t="shared" si="32"/>
        <v>0.2829705037803078</v>
      </c>
      <c r="R20" s="74">
        <f t="shared" ref="R20" si="33">+R19/R$73</f>
        <v>0.26844214835453378</v>
      </c>
      <c r="S20" s="74"/>
      <c r="T20" s="78"/>
    </row>
    <row r="21" spans="1:20" ht="29" thickBot="1">
      <c r="A21" s="61" t="s">
        <v>12</v>
      </c>
      <c r="B21" s="62"/>
      <c r="C21" s="63">
        <f>+C19/B19-1</f>
        <v>-0.11593164506935583</v>
      </c>
      <c r="D21" s="63">
        <f t="shared" ref="D21:G21" si="34">+D19/C19-1</f>
        <v>-5.7470077439620737E-2</v>
      </c>
      <c r="E21" s="63">
        <f t="shared" si="34"/>
        <v>0.54177708098074384</v>
      </c>
      <c r="F21" s="63">
        <f t="shared" si="34"/>
        <v>0.22920586134430398</v>
      </c>
      <c r="G21" s="226">
        <f t="shared" si="34"/>
        <v>-0.17105331614963282</v>
      </c>
      <c r="H21" s="64"/>
      <c r="I21" s="65"/>
      <c r="K21" s="45" t="s">
        <v>12</v>
      </c>
      <c r="L21" s="49"/>
      <c r="M21" s="50">
        <f>+M19/L19-1</f>
        <v>-0.10439236871183666</v>
      </c>
      <c r="N21" s="50">
        <f t="shared" ref="N21:R21" si="35">+N19/M19-1</f>
        <v>-8.4772155888674483E-2</v>
      </c>
      <c r="O21" s="50">
        <f t="shared" si="35"/>
        <v>0.23715317747279485</v>
      </c>
      <c r="P21" s="50">
        <f t="shared" si="35"/>
        <v>0.4504561664040525</v>
      </c>
      <c r="Q21" s="72">
        <f t="shared" si="35"/>
        <v>-6.1584840260337725E-2</v>
      </c>
      <c r="R21" s="75">
        <f t="shared" si="35"/>
        <v>-0.11087299634070646</v>
      </c>
      <c r="S21" s="51"/>
      <c r="T21" s="52"/>
    </row>
    <row r="22" spans="1:20" ht="15" thickBot="1"/>
    <row r="23" spans="1:20" ht="15" thickBot="1">
      <c r="A23" s="275" t="s">
        <v>210</v>
      </c>
      <c r="B23" s="276"/>
      <c r="C23" s="276"/>
      <c r="D23" s="276"/>
      <c r="E23" s="276"/>
      <c r="F23" s="276"/>
      <c r="G23" s="276"/>
      <c r="H23" s="276"/>
      <c r="I23" s="277"/>
      <c r="K23" s="275" t="s">
        <v>211</v>
      </c>
      <c r="L23" s="276"/>
      <c r="M23" s="276"/>
      <c r="N23" s="276"/>
      <c r="O23" s="276"/>
      <c r="P23" s="276"/>
      <c r="Q23" s="276"/>
      <c r="R23" s="276"/>
      <c r="S23" s="276"/>
      <c r="T23" s="277"/>
    </row>
    <row r="24" spans="1:20" ht="42">
      <c r="A24" s="38"/>
      <c r="B24" s="39">
        <v>2016</v>
      </c>
      <c r="C24" s="39">
        <f>+B24+1</f>
        <v>2017</v>
      </c>
      <c r="D24" s="39">
        <f t="shared" ref="D24:G24" si="36">+C24+1</f>
        <v>2018</v>
      </c>
      <c r="E24" s="39">
        <f t="shared" si="36"/>
        <v>2019</v>
      </c>
      <c r="F24" s="39">
        <f t="shared" si="36"/>
        <v>2020</v>
      </c>
      <c r="G24" s="210">
        <f t="shared" si="36"/>
        <v>2021</v>
      </c>
      <c r="H24" s="40">
        <v>2022</v>
      </c>
      <c r="I24" s="41" t="s">
        <v>16</v>
      </c>
      <c r="K24" s="67"/>
      <c r="L24" s="66">
        <v>2016</v>
      </c>
      <c r="M24" s="66">
        <f>+L24+1</f>
        <v>2017</v>
      </c>
      <c r="N24" s="66">
        <f t="shared" ref="N24:Q24" si="37">+M24+1</f>
        <v>2018</v>
      </c>
      <c r="O24" s="66">
        <f t="shared" si="37"/>
        <v>2019</v>
      </c>
      <c r="P24" s="66">
        <f t="shared" si="37"/>
        <v>2020</v>
      </c>
      <c r="Q24" s="68">
        <f t="shared" si="37"/>
        <v>2021</v>
      </c>
      <c r="R24" s="73">
        <v>2022</v>
      </c>
      <c r="S24" s="79" t="s">
        <v>16</v>
      </c>
      <c r="T24" s="76" t="s">
        <v>21</v>
      </c>
    </row>
    <row r="25" spans="1:20" ht="15" customHeight="1">
      <c r="A25" s="42" t="s">
        <v>10</v>
      </c>
      <c r="B25" s="6">
        <f>+'Despacho por tipo'!B25+'Exportación por tipo'!B25</f>
        <v>69.972017000000008</v>
      </c>
      <c r="C25" s="6">
        <f>+'Despacho por tipo'!C25+'Exportación por tipo'!C25</f>
        <v>64.429100000000005</v>
      </c>
      <c r="D25" s="6">
        <f>+'Despacho por tipo'!D25+'Exportación por tipo'!D25</f>
        <v>59.7166</v>
      </c>
      <c r="E25" s="6">
        <f>+'Despacho por tipo'!E25+'Exportación por tipo'!E25</f>
        <v>62.847099999999998</v>
      </c>
      <c r="F25" s="6">
        <f>+'Despacho por tipo'!F25+'Exportación por tipo'!F25</f>
        <v>74.213499999999996</v>
      </c>
      <c r="G25" s="69">
        <f>+'Despacho por tipo'!G25+'Exportación por tipo'!G25</f>
        <v>64.285499999999999</v>
      </c>
      <c r="H25" s="37">
        <f>+'Despacho por tipo'!H25+'Exportación por tipo'!H25</f>
        <v>55.080500000000001</v>
      </c>
      <c r="I25" s="7">
        <f>+H25/G25-1</f>
        <v>-0.14318936618677613</v>
      </c>
      <c r="K25" s="42" t="s">
        <v>10</v>
      </c>
      <c r="L25" s="6">
        <f>+'Despacho por tipo'!L25+'Exportación por tipo'!L25</f>
        <v>968.88640999999984</v>
      </c>
      <c r="M25" s="6">
        <f>+SUM(C25)+SUM(B26:B36)</f>
        <v>899.48564099999999</v>
      </c>
      <c r="N25" s="6">
        <f t="shared" ref="N25" si="38">+SUM(D25)+SUM(C26:C36)</f>
        <v>847.93560000000002</v>
      </c>
      <c r="O25" s="6">
        <f>+SUM(E25)+SUM(D26:D36)</f>
        <v>831.54429999999991</v>
      </c>
      <c r="P25" s="6">
        <f>+SUM(F25)+SUM(E26:E36)</f>
        <v>859.15809999999999</v>
      </c>
      <c r="Q25" s="69">
        <f>+SUM(G25)+SUM(F26:F36)</f>
        <v>908.15579999999989</v>
      </c>
      <c r="R25" s="37">
        <f>+SUM(H25)+SUM(G26:G36)</f>
        <v>804.81150000000002</v>
      </c>
      <c r="S25" s="80">
        <f>+R25/Q25-1</f>
        <v>-0.11379578261791634</v>
      </c>
      <c r="T25" s="7">
        <f>+POWER(R25/M25,0.2)-1</f>
        <v>-2.1997448728331648E-2</v>
      </c>
    </row>
    <row r="26" spans="1:20" ht="15" customHeight="1">
      <c r="A26" s="42" t="s">
        <v>11</v>
      </c>
      <c r="B26" s="6">
        <f>+'Despacho por tipo'!B26+'Exportación por tipo'!B26</f>
        <v>68.249300000000005</v>
      </c>
      <c r="C26" s="6">
        <f>+'Despacho por tipo'!C26+'Exportación por tipo'!C26</f>
        <v>56.974699999999999</v>
      </c>
      <c r="D26" s="6">
        <f>+'Despacho por tipo'!D26+'Exportación por tipo'!D26</f>
        <v>59.299900000000001</v>
      </c>
      <c r="E26" s="6">
        <f>+'Despacho por tipo'!E26+'Exportación por tipo'!E26</f>
        <v>61.175400000000003</v>
      </c>
      <c r="F26" s="6">
        <f>+'Despacho por tipo'!F26+'Exportación por tipo'!F26</f>
        <v>67.469899999999996</v>
      </c>
      <c r="G26" s="69">
        <f>+'Despacho por tipo'!G26+'Exportación por tipo'!G26</f>
        <v>59.7194</v>
      </c>
      <c r="H26" s="37">
        <f>+'Despacho por tipo'!H26+'Exportación por tipo'!H26</f>
        <v>56.175599999999996</v>
      </c>
      <c r="I26" s="7">
        <f t="shared" ref="I26:I27" si="39">+H26/G26-1</f>
        <v>-5.9340850711829041E-2</v>
      </c>
      <c r="K26" s="42" t="s">
        <v>11</v>
      </c>
      <c r="L26" s="6">
        <f>+'Despacho por tipo'!L26+'Exportación por tipo'!L26</f>
        <v>965.58771400000001</v>
      </c>
      <c r="M26" s="6">
        <f>+SUM(C25:C26)+SUM(B27:B36)</f>
        <v>888.21104100000014</v>
      </c>
      <c r="N26" s="6">
        <f t="shared" ref="N26" si="40">+SUM(D25:D26)+SUM(C27:C36)</f>
        <v>850.26080000000002</v>
      </c>
      <c r="O26" s="6">
        <f>+SUM(E25:E26)+SUM(D27:D36)</f>
        <v>833.41980000000001</v>
      </c>
      <c r="P26" s="6">
        <f>+SUM(F25:F26)+SUM(E27:E36)</f>
        <v>865.45260000000007</v>
      </c>
      <c r="Q26" s="69">
        <f>+SUM(G25:G26)+SUM(F27:F36)</f>
        <v>900.40530000000012</v>
      </c>
      <c r="R26" s="37">
        <f>+SUM(H25:H26)+SUM(G27:G36)</f>
        <v>801.2677000000001</v>
      </c>
      <c r="S26" s="80">
        <f t="shared" ref="S26:S31" si="41">+R26/Q26-1</f>
        <v>-0.11010330570022187</v>
      </c>
      <c r="T26" s="7">
        <f t="shared" ref="T26:T31" si="42">+POWER(R26/M26,0.2)-1</f>
        <v>-2.0392066294141364E-2</v>
      </c>
    </row>
    <row r="27" spans="1:20" ht="15" customHeight="1">
      <c r="A27" s="42" t="s">
        <v>0</v>
      </c>
      <c r="B27" s="6">
        <f>+'Despacho por tipo'!B27+'Exportación por tipo'!B27</f>
        <v>77.387055000000004</v>
      </c>
      <c r="C27" s="6">
        <f>+'Despacho por tipo'!C27+'Exportación por tipo'!C27</f>
        <v>70.448899999999995</v>
      </c>
      <c r="D27" s="6">
        <f>+'Despacho por tipo'!D27+'Exportación por tipo'!D27</f>
        <v>67.161299999999997</v>
      </c>
      <c r="E27" s="6">
        <f>+'Despacho por tipo'!E27+'Exportación por tipo'!E27</f>
        <v>68.131699999999995</v>
      </c>
      <c r="F27" s="6">
        <f>+'Despacho por tipo'!F27+'Exportación por tipo'!F27</f>
        <v>62.954599999999999</v>
      </c>
      <c r="G27" s="69">
        <f>+'Despacho por tipo'!G27+'Exportación por tipo'!G27</f>
        <v>59.803799999999995</v>
      </c>
      <c r="H27" s="37">
        <f>+'Despacho por tipo'!H27+'Exportación por tipo'!H27</f>
        <v>69.167500000000004</v>
      </c>
      <c r="I27" s="7">
        <f t="shared" si="39"/>
        <v>0.15657366254318306</v>
      </c>
      <c r="K27" s="42" t="s">
        <v>0</v>
      </c>
      <c r="L27" s="6">
        <f>+'Despacho por tipo'!L27+'Exportación por tipo'!L27</f>
        <v>957.82867699999997</v>
      </c>
      <c r="M27" s="6">
        <f>+SUM(C25:C27)+SUM(B28:B36)</f>
        <v>881.27288600000009</v>
      </c>
      <c r="N27" s="6">
        <f t="shared" ref="N27" si="43">+SUM(D25:D27)+SUM(C28:C36)</f>
        <v>846.97320000000013</v>
      </c>
      <c r="O27" s="6">
        <f>+SUM(E25:E27)+SUM(D28:D36)</f>
        <v>834.39020000000005</v>
      </c>
      <c r="P27" s="6">
        <f>+SUM(F25:F27)+SUM(E28:E36)</f>
        <v>860.27550000000008</v>
      </c>
      <c r="Q27" s="69">
        <f>+SUM(G25:G27)+SUM(F28:F36)</f>
        <v>897.25450000000001</v>
      </c>
      <c r="R27" s="37">
        <f>+SUM(H25:H27)+SUM(G28:G36)</f>
        <v>810.63140000000021</v>
      </c>
      <c r="S27" s="80">
        <f t="shared" si="41"/>
        <v>-9.6542396833896982E-2</v>
      </c>
      <c r="T27" s="7">
        <f t="shared" si="42"/>
        <v>-1.6571924220496248E-2</v>
      </c>
    </row>
    <row r="28" spans="1:20" ht="15" customHeight="1">
      <c r="A28" s="42" t="s">
        <v>1</v>
      </c>
      <c r="B28" s="6">
        <f>+'Despacho por tipo'!B28+'Exportación por tipo'!B28</f>
        <v>80.148398</v>
      </c>
      <c r="C28" s="6">
        <f>+'Despacho por tipo'!C28+'Exportación por tipo'!C28</f>
        <v>65.999200000000002</v>
      </c>
      <c r="D28" s="6">
        <f>+'Despacho por tipo'!D28+'Exportación por tipo'!D28</f>
        <v>63.334800000000001</v>
      </c>
      <c r="E28" s="6">
        <f>+'Despacho por tipo'!E28+'Exportación por tipo'!E28</f>
        <v>66.778199999999998</v>
      </c>
      <c r="F28" s="6">
        <f>+'Despacho por tipo'!F28+'Exportación por tipo'!F28</f>
        <v>70.485799999999998</v>
      </c>
      <c r="G28" s="69">
        <f>+'Despacho por tipo'!G28+'Exportación por tipo'!G28</f>
        <v>62.178000000000004</v>
      </c>
      <c r="H28" s="37">
        <f>+'Despacho por tipo'!H28+'Exportación por tipo'!H28</f>
        <v>62.807900000000004</v>
      </c>
      <c r="I28" s="7">
        <f t="shared" ref="I28" si="44">+H28/G28-1</f>
        <v>1.0130592814178607E-2</v>
      </c>
      <c r="K28" s="42" t="s">
        <v>1</v>
      </c>
      <c r="L28" s="6">
        <f>+'Despacho por tipo'!L28+'Exportación por tipo'!L28</f>
        <v>951.33182999999997</v>
      </c>
      <c r="M28" s="6">
        <f>+SUM(C25:C28)+SUM(B29:B36)</f>
        <v>867.12368800000002</v>
      </c>
      <c r="N28" s="6">
        <f t="shared" ref="N28" si="45">+SUM(D25:D28)+SUM(C29:C36)</f>
        <v>844.30880000000002</v>
      </c>
      <c r="O28" s="6">
        <f>+SUM(E25:E28)+SUM(D29:D36)</f>
        <v>837.83360000000005</v>
      </c>
      <c r="P28" s="6">
        <f>+SUM(F25:F28)+SUM(E29:E36)</f>
        <v>863.98309999999992</v>
      </c>
      <c r="Q28" s="69">
        <f>+SUM(G25:G28)+SUM(F29:F36)</f>
        <v>888.94669999999996</v>
      </c>
      <c r="R28" s="37">
        <f>+SUM(H25:H28)+SUM(G29:G36)</f>
        <v>811.26130000000012</v>
      </c>
      <c r="S28" s="80">
        <f t="shared" si="41"/>
        <v>-8.7390391347422547E-2</v>
      </c>
      <c r="T28" s="7">
        <f t="shared" si="42"/>
        <v>-1.3229990366043665E-2</v>
      </c>
    </row>
    <row r="29" spans="1:20" ht="15" customHeight="1">
      <c r="A29" s="42" t="s">
        <v>2</v>
      </c>
      <c r="B29" s="6">
        <f>+'Despacho por tipo'!B29+'Exportación por tipo'!B29</f>
        <v>76.674278000000001</v>
      </c>
      <c r="C29" s="6">
        <f>+'Despacho por tipo'!C29+'Exportación por tipo'!C29</f>
        <v>79.847200000000001</v>
      </c>
      <c r="D29" s="6">
        <f>+'Despacho por tipo'!D29+'Exportación por tipo'!D29</f>
        <v>76.890999999999991</v>
      </c>
      <c r="E29" s="6">
        <f>+'Despacho por tipo'!E29+'Exportación por tipo'!E29</f>
        <v>79.410399999999996</v>
      </c>
      <c r="F29" s="6">
        <f>+'Despacho por tipo'!F29+'Exportación por tipo'!F29</f>
        <v>79.556899999999999</v>
      </c>
      <c r="G29" s="69">
        <f>+'Despacho por tipo'!G29+'Exportación por tipo'!G29</f>
        <v>59.586600000000004</v>
      </c>
      <c r="H29" s="37">
        <f>+'Despacho por tipo'!H29+'Exportación por tipo'!H29</f>
        <v>59.6631</v>
      </c>
      <c r="I29" s="7">
        <f t="shared" ref="I29" si="46">+H29/G29-1</f>
        <v>1.283845696851138E-3</v>
      </c>
      <c r="K29" s="42" t="s">
        <v>2</v>
      </c>
      <c r="L29" s="6">
        <f>+'Despacho por tipo'!L29+'Exportación por tipo'!L29</f>
        <v>946.46303499999999</v>
      </c>
      <c r="M29" s="6">
        <f>+SUM(C25:C29)+SUM(B30:B36)</f>
        <v>870.2966100000001</v>
      </c>
      <c r="N29" s="6">
        <f t="shared" ref="N29" si="47">+SUM(D25:D29)+SUM(C30:C36)</f>
        <v>841.35260000000005</v>
      </c>
      <c r="O29" s="6">
        <f>+SUM(E25:E29)+SUM(D30:D36)</f>
        <v>840.35300000000007</v>
      </c>
      <c r="P29" s="6">
        <f>+SUM(F25:F29)+SUM(E30:E36)</f>
        <v>864.12959999999998</v>
      </c>
      <c r="Q29" s="69">
        <f>+SUM(G25:G29)+SUM(F30:F36)</f>
        <v>868.97640000000001</v>
      </c>
      <c r="R29" s="37">
        <f>+SUM(H25:H29)+SUM(G30:G36)</f>
        <v>811.33780000000002</v>
      </c>
      <c r="S29" s="80">
        <f t="shared" si="41"/>
        <v>-6.6329304225063002E-2</v>
      </c>
      <c r="T29" s="7">
        <f t="shared" si="42"/>
        <v>-1.3931958224786767E-2</v>
      </c>
    </row>
    <row r="30" spans="1:20" ht="15" customHeight="1">
      <c r="A30" s="42" t="s">
        <v>3</v>
      </c>
      <c r="B30" s="6">
        <f>+'Despacho por tipo'!B30+'Exportación por tipo'!B30</f>
        <v>71.827610000000007</v>
      </c>
      <c r="C30" s="6">
        <f>+'Despacho por tipo'!C30+'Exportación por tipo'!C30</f>
        <v>81.8459</v>
      </c>
      <c r="D30" s="6">
        <f>+'Despacho por tipo'!D30+'Exportación por tipo'!D30</f>
        <v>66.933899999999994</v>
      </c>
      <c r="E30" s="6">
        <f>+'Despacho por tipo'!E30+'Exportación por tipo'!E30</f>
        <v>66.910499999999999</v>
      </c>
      <c r="F30" s="6">
        <f>+'Despacho por tipo'!F30+'Exportación por tipo'!F30</f>
        <v>87.226299999999995</v>
      </c>
      <c r="G30" s="69">
        <f>+'Despacho por tipo'!G30+'Exportación por tipo'!G30</f>
        <v>76.685299999999998</v>
      </c>
      <c r="H30" s="37">
        <f>+'Despacho por tipo'!H30+'Exportación por tipo'!H30</f>
        <v>63.145499999999998</v>
      </c>
      <c r="I30" s="7">
        <f t="shared" ref="I30" si="48">+H30/G30-1</f>
        <v>-0.17656317442847591</v>
      </c>
      <c r="K30" s="42" t="s">
        <v>3</v>
      </c>
      <c r="L30" s="6">
        <f>+'Despacho por tipo'!L30+'Exportación por tipo'!L30</f>
        <v>926.90134</v>
      </c>
      <c r="M30" s="6">
        <f>+SUM(C25:C30)+SUM(B31:B36)</f>
        <v>880.31489999999997</v>
      </c>
      <c r="N30" s="6">
        <f t="shared" ref="N30" si="49">+SUM(D25:D30)+SUM(C31:C36)</f>
        <v>826.4405999999999</v>
      </c>
      <c r="O30" s="6">
        <f>+SUM(E25:E30)+SUM(D31:D36)</f>
        <v>840.32960000000003</v>
      </c>
      <c r="P30" s="6">
        <f>+SUM(F25:F30)+SUM(E31:E36)</f>
        <v>884.44540000000006</v>
      </c>
      <c r="Q30" s="69">
        <f>+SUM(G25:G30)+SUM(F31:F36)</f>
        <v>858.43539999999996</v>
      </c>
      <c r="R30" s="37">
        <f>+SUM(H25:H30)+SUM(G31:G36)</f>
        <v>797.798</v>
      </c>
      <c r="S30" s="80">
        <f t="shared" si="41"/>
        <v>-7.0637114918606581E-2</v>
      </c>
      <c r="T30" s="7">
        <f t="shared" si="42"/>
        <v>-1.9492368752269007E-2</v>
      </c>
    </row>
    <row r="31" spans="1:20" ht="15" customHeight="1">
      <c r="A31" s="42" t="s">
        <v>4</v>
      </c>
      <c r="B31" s="6">
        <f>+'Despacho por tipo'!B31+'Exportación por tipo'!B31</f>
        <v>74.108900000000006</v>
      </c>
      <c r="C31" s="6">
        <f>+'Despacho por tipo'!C31+'Exportación por tipo'!C31</f>
        <v>75.756900000000002</v>
      </c>
      <c r="D31" s="6">
        <f>+'Despacho por tipo'!D31+'Exportación por tipo'!D31</f>
        <v>76.198800000000006</v>
      </c>
      <c r="E31" s="6">
        <f>+'Despacho por tipo'!E31+'Exportación por tipo'!E31</f>
        <v>75.684899999999999</v>
      </c>
      <c r="F31" s="6">
        <f>+'Despacho por tipo'!F31+'Exportación por tipo'!F31</f>
        <v>94.054099999999991</v>
      </c>
      <c r="G31" s="69">
        <f>+'Despacho por tipo'!G31+'Exportación por tipo'!G31</f>
        <v>74.566800000000001</v>
      </c>
      <c r="H31" s="37">
        <f>+'Despacho por tipo'!H31+'Exportación por tipo'!H31</f>
        <v>66.654499999999999</v>
      </c>
      <c r="I31" s="7">
        <f t="shared" ref="I31" si="50">+H31/G31-1</f>
        <v>-0.1061102259987019</v>
      </c>
      <c r="K31" s="42" t="s">
        <v>4</v>
      </c>
      <c r="L31" s="6">
        <f>+'Despacho por tipo'!L31+'Exportación por tipo'!L31</f>
        <v>916.80547799999999</v>
      </c>
      <c r="M31" s="6">
        <f>+SUM(C25:C31)+SUM(B32:B36)</f>
        <v>881.96289999999988</v>
      </c>
      <c r="N31" s="6">
        <f t="shared" ref="N31" si="51">+SUM(D25:D31)+SUM(C32:C36)</f>
        <v>826.88249999999994</v>
      </c>
      <c r="O31" s="6">
        <f>+SUM(E25:E31)+SUM(D32:D36)</f>
        <v>839.81570000000011</v>
      </c>
      <c r="P31" s="6">
        <f>+SUM(F25:F31)+SUM(E32:E36)</f>
        <v>902.81460000000004</v>
      </c>
      <c r="Q31" s="69">
        <f>+SUM(G25:G31)+SUM(F32:F36)</f>
        <v>838.94809999999995</v>
      </c>
      <c r="R31" s="37">
        <f>+SUM(H25:H31)+SUM(G32:G36)</f>
        <v>789.88570000000004</v>
      </c>
      <c r="S31" s="80">
        <f t="shared" si="41"/>
        <v>-5.8480852391226468E-2</v>
      </c>
      <c r="T31" s="7">
        <f t="shared" si="42"/>
        <v>-2.181097256369513E-2</v>
      </c>
    </row>
    <row r="32" spans="1:20" ht="15" customHeight="1">
      <c r="A32" s="42" t="s">
        <v>5</v>
      </c>
      <c r="B32" s="6">
        <f>+'Despacho por tipo'!B32+'Exportación por tipo'!B32</f>
        <v>83.936000000000007</v>
      </c>
      <c r="C32" s="6">
        <f>+'Despacho por tipo'!C32+'Exportación por tipo'!C32</f>
        <v>79.612499999999997</v>
      </c>
      <c r="D32" s="6">
        <f>+'Despacho por tipo'!D32+'Exportación por tipo'!D32</f>
        <v>79.466099999999997</v>
      </c>
      <c r="E32" s="6">
        <f>+'Despacho por tipo'!E32+'Exportación por tipo'!E32</f>
        <v>81.441999999999993</v>
      </c>
      <c r="F32" s="6">
        <f>+'Despacho por tipo'!F32+'Exportación por tipo'!F32</f>
        <v>81.821399999999997</v>
      </c>
      <c r="G32" s="69">
        <f>+'Despacho por tipo'!G32+'Exportación por tipo'!G32</f>
        <v>72.822800000000001</v>
      </c>
      <c r="H32" s="37"/>
      <c r="I32" s="7"/>
      <c r="K32" s="42" t="s">
        <v>5</v>
      </c>
      <c r="L32" s="6">
        <f>+'Despacho por tipo'!L32+'Exportación por tipo'!L32</f>
        <v>922.29782299999999</v>
      </c>
      <c r="M32" s="6">
        <f>+SUM(C25:C32)+SUM(B33:B36)</f>
        <v>877.63939999999991</v>
      </c>
      <c r="N32" s="6">
        <f t="shared" ref="N32" si="52">+SUM(D25:D32)+SUM(C33:C36)</f>
        <v>826.73609999999996</v>
      </c>
      <c r="O32" s="6">
        <f>+SUM(E25:E32)+SUM(D33:D36)</f>
        <v>841.79160000000002</v>
      </c>
      <c r="P32" s="6">
        <f>+SUM(F25:F32)+SUM(E33:E36)</f>
        <v>903.19400000000007</v>
      </c>
      <c r="Q32" s="69">
        <f t="shared" ref="Q32" si="53">+SUM(G25:G32)+SUM(F33:F36)</f>
        <v>829.94949999999994</v>
      </c>
      <c r="R32" s="37"/>
      <c r="S32" s="80"/>
      <c r="T32" s="7"/>
    </row>
    <row r="33" spans="1:20" ht="15" customHeight="1">
      <c r="A33" s="42" t="s">
        <v>6</v>
      </c>
      <c r="B33" s="6">
        <f>+'Despacho por tipo'!B33+'Exportación por tipo'!B33</f>
        <v>80.389399999999995</v>
      </c>
      <c r="C33" s="6">
        <f>+'Despacho por tipo'!C33+'Exportación por tipo'!C33</f>
        <v>76.795400000000001</v>
      </c>
      <c r="D33" s="6">
        <f>+'Despacho por tipo'!D33+'Exportación por tipo'!D33</f>
        <v>68.999700000000004</v>
      </c>
      <c r="E33" s="6">
        <f>+'Despacho por tipo'!E33+'Exportación por tipo'!E33</f>
        <v>70.12360000000001</v>
      </c>
      <c r="F33" s="6">
        <f>+'Despacho por tipo'!F33+'Exportación por tipo'!F33</f>
        <v>80.338300000000004</v>
      </c>
      <c r="G33" s="69">
        <f>+'Despacho por tipo'!G33+'Exportación por tipo'!G33</f>
        <v>71.262100000000004</v>
      </c>
      <c r="H33" s="37"/>
      <c r="I33" s="7"/>
      <c r="K33" s="42" t="s">
        <v>6</v>
      </c>
      <c r="L33" s="6">
        <f>+'Despacho por tipo'!L33+'Exportación por tipo'!L33</f>
        <v>920.29713500000003</v>
      </c>
      <c r="M33" s="6">
        <f>+SUM(C25:C33)+SUM(B34:B36)</f>
        <v>874.04539999999986</v>
      </c>
      <c r="N33" s="6">
        <f t="shared" ref="N33" si="54">+SUM(D25:D33)+SUM(C34:C36)</f>
        <v>818.94039999999995</v>
      </c>
      <c r="O33" s="6">
        <f>+SUM(E25:E33)+SUM(D34:D36)</f>
        <v>842.91550000000007</v>
      </c>
      <c r="P33" s="6">
        <f>+SUM(F25:F33)+SUM(E34:E36)</f>
        <v>913.40870000000007</v>
      </c>
      <c r="Q33" s="69">
        <f>+SUM(G25:G33)+SUM(F34:F36)</f>
        <v>820.87329999999997</v>
      </c>
      <c r="R33" s="37"/>
      <c r="S33" s="80"/>
      <c r="T33" s="7"/>
    </row>
    <row r="34" spans="1:20" ht="15" customHeight="1">
      <c r="A34" s="42" t="s">
        <v>7</v>
      </c>
      <c r="B34" s="6">
        <f>+'Despacho por tipo'!B34+'Exportación por tipo'!B34</f>
        <v>76.470699999999994</v>
      </c>
      <c r="C34" s="6">
        <f>+'Despacho por tipo'!C34+'Exportación por tipo'!C34</f>
        <v>68.945999999999998</v>
      </c>
      <c r="D34" s="6">
        <f>+'Despacho por tipo'!D34+'Exportación por tipo'!D34</f>
        <v>73.90870000000001</v>
      </c>
      <c r="E34" s="6">
        <f>+'Despacho por tipo'!E34+'Exportación por tipo'!E34</f>
        <v>76.022500000000008</v>
      </c>
      <c r="F34" s="6">
        <f>+'Despacho por tipo'!F34+'Exportación por tipo'!F34</f>
        <v>79.807600000000008</v>
      </c>
      <c r="G34" s="69">
        <f>+'Despacho por tipo'!G34+'Exportación por tipo'!G34</f>
        <v>67.20150000000001</v>
      </c>
      <c r="H34" s="37"/>
      <c r="I34" s="7"/>
      <c r="K34" s="42" t="s">
        <v>7</v>
      </c>
      <c r="L34" s="6">
        <f>+'Despacho por tipo'!L34+'Exportación por tipo'!L34</f>
        <v>912.45813400000009</v>
      </c>
      <c r="M34" s="6">
        <f>+SUM(C25:C34)+SUM(B35:B36)</f>
        <v>866.52069999999981</v>
      </c>
      <c r="N34" s="6">
        <f t="shared" ref="N34" si="55">+SUM(D25:D34)+SUM(C35:C36)</f>
        <v>823.90309999999988</v>
      </c>
      <c r="O34" s="6">
        <f>+SUM(E25:E34)+SUM(D35:D36)</f>
        <v>845.02930000000015</v>
      </c>
      <c r="P34" s="6">
        <f>+SUM(F25:F34)+SUM(E35:E36)</f>
        <v>917.19380000000001</v>
      </c>
      <c r="Q34" s="69">
        <f>+SUM(G25:G34)+SUM(F35:F36)</f>
        <v>808.2672</v>
      </c>
      <c r="R34" s="37"/>
      <c r="S34" s="80"/>
      <c r="T34" s="7"/>
    </row>
    <row r="35" spans="1:20" ht="15" customHeight="1">
      <c r="A35" s="42" t="s">
        <v>8</v>
      </c>
      <c r="B35" s="6">
        <f>+'Despacho por tipo'!B35+'Exportación por tipo'!B35</f>
        <v>70.872699999999995</v>
      </c>
      <c r="C35" s="6">
        <f>+'Despacho por tipo'!C35+'Exportación por tipo'!C35</f>
        <v>67.734000000000009</v>
      </c>
      <c r="D35" s="6">
        <f>+'Despacho por tipo'!D35+'Exportación por tipo'!D35</f>
        <v>68.047799999999995</v>
      </c>
      <c r="E35" s="6">
        <f>+'Despacho por tipo'!E35+'Exportación por tipo'!E35</f>
        <v>69.060099999999991</v>
      </c>
      <c r="F35" s="6">
        <f>+'Despacho por tipo'!F35+'Exportación por tipo'!F35</f>
        <v>68.608900000000006</v>
      </c>
      <c r="G35" s="69">
        <f>+'Despacho por tipo'!G35+'Exportación por tipo'!G35</f>
        <v>74.316800000000001</v>
      </c>
      <c r="H35" s="37"/>
      <c r="I35" s="7"/>
      <c r="K35" s="42" t="s">
        <v>8</v>
      </c>
      <c r="L35" s="6">
        <f>+'Despacho por tipo'!L35+'Exportación por tipo'!L35</f>
        <v>908.3199810000001</v>
      </c>
      <c r="M35" s="6">
        <f>+SUM(C25:C35)+SUM(B36)</f>
        <v>863.38199999999995</v>
      </c>
      <c r="N35" s="6">
        <f t="shared" ref="N35" si="56">+SUM(D25:D35)+SUM(C36)</f>
        <v>824.2168999999999</v>
      </c>
      <c r="O35" s="6">
        <f>+SUM(E25:E35)+SUM(D36)</f>
        <v>846.04160000000013</v>
      </c>
      <c r="P35" s="6">
        <f>+SUM(F25:F35)+SUM(E36)</f>
        <v>916.74259999999992</v>
      </c>
      <c r="Q35" s="69">
        <f>+SUM(G25:G35)+SUM(F36)</f>
        <v>813.9751</v>
      </c>
      <c r="R35" s="37"/>
      <c r="S35" s="80"/>
      <c r="T35" s="7"/>
    </row>
    <row r="36" spans="1:20" ht="15" customHeight="1">
      <c r="A36" s="42" t="s">
        <v>9</v>
      </c>
      <c r="B36" s="6">
        <f>+'Despacho por tipo'!B36+'Exportación por tipo'!B36</f>
        <v>74.992199999999997</v>
      </c>
      <c r="C36" s="6">
        <f>+'Despacho por tipo'!C36+'Exportación por tipo'!C36</f>
        <v>64.258300000000006</v>
      </c>
      <c r="D36" s="6">
        <f>+'Despacho por tipo'!D36+'Exportación por tipo'!D36</f>
        <v>68.455200000000005</v>
      </c>
      <c r="E36" s="6">
        <f>+'Despacho por tipo'!E36+'Exportación por tipo'!E36</f>
        <v>70.205299999999994</v>
      </c>
      <c r="F36" s="6">
        <f>+'Despacho por tipo'!F36+'Exportación por tipo'!F36</f>
        <v>71.546499999999995</v>
      </c>
      <c r="G36" s="69">
        <f>+'Despacho por tipo'!G36+'Exportación por tipo'!G36</f>
        <v>71.587900000000005</v>
      </c>
      <c r="H36" s="37"/>
      <c r="I36" s="7"/>
      <c r="K36" s="42" t="s">
        <v>9</v>
      </c>
      <c r="L36" s="6">
        <f>+'Despacho por tipo'!L36+'Exportación por tipo'!L36</f>
        <v>905.02855800000009</v>
      </c>
      <c r="M36" s="6">
        <f>+SUM(C25:C36)</f>
        <v>852.64809999999989</v>
      </c>
      <c r="N36" s="6">
        <f t="shared" ref="N36" si="57">+SUM(D25:D36)</f>
        <v>828.41379999999992</v>
      </c>
      <c r="O36" s="6">
        <f>+SUM(E25:E36)</f>
        <v>847.79170000000011</v>
      </c>
      <c r="P36" s="6">
        <f>+SUM(F25:F36)</f>
        <v>918.0838</v>
      </c>
      <c r="Q36" s="69">
        <f>+SUM(G25:G36)</f>
        <v>814.01649999999995</v>
      </c>
      <c r="R36" s="37"/>
      <c r="S36" s="80"/>
      <c r="T36" s="7"/>
    </row>
    <row r="37" spans="1:20" ht="28">
      <c r="A37" s="53" t="s">
        <v>13</v>
      </c>
      <c r="B37" s="54">
        <f>SUM(B25:B36)</f>
        <v>905.02855800000009</v>
      </c>
      <c r="C37" s="54">
        <f>SUM(C25:C36)</f>
        <v>852.64809999999989</v>
      </c>
      <c r="D37" s="54">
        <f>SUM(D25:D36)</f>
        <v>828.41379999999992</v>
      </c>
      <c r="E37" s="54">
        <f>SUM(E25:E36)</f>
        <v>847.79170000000011</v>
      </c>
      <c r="F37" s="54">
        <f>SUM(F25:F36)</f>
        <v>918.0838</v>
      </c>
      <c r="G37" s="201">
        <f t="shared" ref="G37" si="58">SUM(G25:G36)</f>
        <v>814.01649999999995</v>
      </c>
      <c r="H37" s="55"/>
      <c r="I37" s="56"/>
      <c r="J37" s="3"/>
      <c r="K37" s="43" t="s">
        <v>14</v>
      </c>
      <c r="L37" s="46">
        <f t="shared" ref="L37:R37" si="59">+AVERAGE(L25:L36)</f>
        <v>933.51717625000003</v>
      </c>
      <c r="M37" s="46">
        <f t="shared" si="59"/>
        <v>875.24193883333328</v>
      </c>
      <c r="N37" s="46">
        <f t="shared" si="59"/>
        <v>833.86369999999988</v>
      </c>
      <c r="O37" s="46">
        <f t="shared" si="59"/>
        <v>840.10465833333353</v>
      </c>
      <c r="P37" s="46">
        <f t="shared" si="59"/>
        <v>889.07348333333346</v>
      </c>
      <c r="Q37" s="70">
        <f t="shared" si="59"/>
        <v>854.01698333333331</v>
      </c>
      <c r="R37" s="47">
        <f t="shared" si="59"/>
        <v>803.85620000000006</v>
      </c>
      <c r="S37" s="81">
        <f t="shared" ref="S37" si="60">+Q37/P37-1</f>
        <v>-3.9430374043510463E-2</v>
      </c>
      <c r="T37" s="77">
        <f t="shared" ref="T37" si="61">+POWER(Q37/L37,0.2)-1</f>
        <v>-1.7644143016151914E-2</v>
      </c>
    </row>
    <row r="38" spans="1:20" ht="28">
      <c r="A38" s="57" t="s">
        <v>15</v>
      </c>
      <c r="B38" s="58">
        <f t="shared" ref="B38:G38" si="62">+B37/B$73</f>
        <v>0.75328292479786219</v>
      </c>
      <c r="C38" s="58">
        <f t="shared" si="62"/>
        <v>0.76418271701909901</v>
      </c>
      <c r="D38" s="58">
        <f t="shared" si="62"/>
        <v>0.74299913907171311</v>
      </c>
      <c r="E38" s="58">
        <f t="shared" si="62"/>
        <v>0.70783129738698503</v>
      </c>
      <c r="F38" s="58">
        <f t="shared" si="62"/>
        <v>0.68625458124688243</v>
      </c>
      <c r="G38" s="225">
        <f t="shared" si="62"/>
        <v>0.69129721160645796</v>
      </c>
      <c r="H38" s="59"/>
      <c r="I38" s="60"/>
      <c r="J38" s="3"/>
      <c r="K38" s="44" t="s">
        <v>15</v>
      </c>
      <c r="L38" s="48">
        <f t="shared" ref="L38:R38" si="63">+L37/L$73</f>
        <v>0.75232926919891541</v>
      </c>
      <c r="M38" s="48">
        <f t="shared" si="63"/>
        <v>0.7595769435668277</v>
      </c>
      <c r="N38" s="48">
        <f t="shared" si="63"/>
        <v>0.7528646544083204</v>
      </c>
      <c r="O38" s="48">
        <f t="shared" si="63"/>
        <v>0.72768615283627114</v>
      </c>
      <c r="P38" s="48">
        <f t="shared" si="63"/>
        <v>0.68526955944232681</v>
      </c>
      <c r="Q38" s="71">
        <f t="shared" si="63"/>
        <v>0.69002771616807623</v>
      </c>
      <c r="R38" s="74">
        <f t="shared" si="63"/>
        <v>0.69298547383993403</v>
      </c>
      <c r="S38" s="74"/>
      <c r="T38" s="78"/>
    </row>
    <row r="39" spans="1:20" ht="29" thickBot="1">
      <c r="A39" s="61" t="s">
        <v>12</v>
      </c>
      <c r="B39" s="62"/>
      <c r="C39" s="63">
        <f>+C37/B37-1</f>
        <v>-5.7877132756732563E-2</v>
      </c>
      <c r="D39" s="63">
        <f t="shared" ref="D39:G39" si="64">+D37/C37-1</f>
        <v>-2.8422393716704408E-2</v>
      </c>
      <c r="E39" s="63">
        <f t="shared" si="64"/>
        <v>2.3391570734336176E-2</v>
      </c>
      <c r="F39" s="63">
        <f t="shared" si="64"/>
        <v>8.2911993594652955E-2</v>
      </c>
      <c r="G39" s="226">
        <f t="shared" si="64"/>
        <v>-0.11335272444628697</v>
      </c>
      <c r="H39" s="64"/>
      <c r="I39" s="65"/>
      <c r="K39" s="45" t="s">
        <v>12</v>
      </c>
      <c r="L39" s="49"/>
      <c r="M39" s="50">
        <f>+M37/L37-1</f>
        <v>-6.2425458148249846E-2</v>
      </c>
      <c r="N39" s="50">
        <f t="shared" ref="N39:Q39" si="65">+N37/M37-1</f>
        <v>-4.7276343828415168E-2</v>
      </c>
      <c r="O39" s="50">
        <f t="shared" si="65"/>
        <v>7.4843866369691536E-3</v>
      </c>
      <c r="P39" s="50">
        <f t="shared" si="65"/>
        <v>5.828895782716903E-2</v>
      </c>
      <c r="Q39" s="72">
        <f t="shared" si="65"/>
        <v>-3.9430374043510463E-2</v>
      </c>
      <c r="R39" s="75">
        <f t="shared" ref="R39" si="66">+R37/Q37-1</f>
        <v>-5.8735112195953731E-2</v>
      </c>
      <c r="S39" s="51"/>
      <c r="T39" s="52"/>
    </row>
    <row r="40" spans="1:20" ht="15" thickBot="1"/>
    <row r="41" spans="1:20" ht="15" thickBot="1">
      <c r="A41" s="275" t="s">
        <v>212</v>
      </c>
      <c r="B41" s="276"/>
      <c r="C41" s="276"/>
      <c r="D41" s="276"/>
      <c r="E41" s="276"/>
      <c r="F41" s="276"/>
      <c r="G41" s="276"/>
      <c r="H41" s="276"/>
      <c r="I41" s="277"/>
      <c r="K41" s="275" t="s">
        <v>213</v>
      </c>
      <c r="L41" s="276"/>
      <c r="M41" s="276"/>
      <c r="N41" s="276"/>
      <c r="O41" s="276"/>
      <c r="P41" s="276"/>
      <c r="Q41" s="276"/>
      <c r="R41" s="276"/>
      <c r="S41" s="276"/>
      <c r="T41" s="277"/>
    </row>
    <row r="42" spans="1:20" ht="42">
      <c r="A42" s="38"/>
      <c r="B42" s="39">
        <v>2016</v>
      </c>
      <c r="C42" s="39">
        <f>+B42+1</f>
        <v>2017</v>
      </c>
      <c r="D42" s="39">
        <f t="shared" ref="D42:G42" si="67">+C42+1</f>
        <v>2018</v>
      </c>
      <c r="E42" s="39">
        <f t="shared" si="67"/>
        <v>2019</v>
      </c>
      <c r="F42" s="39">
        <f t="shared" si="67"/>
        <v>2020</v>
      </c>
      <c r="G42" s="210">
        <f t="shared" si="67"/>
        <v>2021</v>
      </c>
      <c r="H42" s="40">
        <v>2022</v>
      </c>
      <c r="I42" s="41" t="s">
        <v>16</v>
      </c>
      <c r="K42" s="67"/>
      <c r="L42" s="66">
        <v>2016</v>
      </c>
      <c r="M42" s="66">
        <f>+L42+1</f>
        <v>2017</v>
      </c>
      <c r="N42" s="66">
        <f t="shared" ref="N42:Q42" si="68">+M42+1</f>
        <v>2018</v>
      </c>
      <c r="O42" s="66">
        <f t="shared" si="68"/>
        <v>2019</v>
      </c>
      <c r="P42" s="66">
        <f t="shared" si="68"/>
        <v>2020</v>
      </c>
      <c r="Q42" s="68">
        <f t="shared" si="68"/>
        <v>2021</v>
      </c>
      <c r="R42" s="73">
        <v>2022</v>
      </c>
      <c r="S42" s="79" t="s">
        <v>16</v>
      </c>
      <c r="T42" s="76" t="s">
        <v>21</v>
      </c>
    </row>
    <row r="43" spans="1:20" ht="15" customHeight="1">
      <c r="A43" s="42" t="s">
        <v>10</v>
      </c>
      <c r="B43" s="6">
        <f>+'Despacho por tipo'!B43+'Exportación por tipo'!B43</f>
        <v>2.6344629999999998</v>
      </c>
      <c r="C43" s="6">
        <f>+'Despacho por tipo'!C43+'Exportación por tipo'!C43</f>
        <v>2.3811900000000001</v>
      </c>
      <c r="D43" s="6">
        <f>+'Despacho por tipo'!D43+'Exportación por tipo'!D43</f>
        <v>1.9594</v>
      </c>
      <c r="E43" s="6">
        <f>+'Despacho por tipo'!E43+'Exportación por tipo'!E43</f>
        <v>1.8960000000000001</v>
      </c>
      <c r="F43" s="6">
        <f>+'Despacho por tipo'!F43+'Exportación por tipo'!F43</f>
        <v>1.7508999999999999</v>
      </c>
      <c r="G43" s="69">
        <f>+'Despacho por tipo'!G43+'Exportación por tipo'!G43</f>
        <v>1.9092</v>
      </c>
      <c r="H43" s="37">
        <f>+'Despacho por tipo'!H43+'Exportación por tipo'!H43</f>
        <v>1.8416000000000001</v>
      </c>
      <c r="I43" s="7">
        <f>+H43/G43-1</f>
        <v>-3.54075005237795E-2</v>
      </c>
      <c r="K43" s="42" t="s">
        <v>10</v>
      </c>
      <c r="L43" s="6">
        <f>+'Despacho por tipo'!L43+'Exportación por tipo'!L43</f>
        <v>50.577326000000006</v>
      </c>
      <c r="M43" s="6">
        <f>+SUM(C43)+SUM(B44:B54)</f>
        <v>48.063525999999996</v>
      </c>
      <c r="N43" s="6">
        <f t="shared" ref="N43" si="69">+SUM(D43)+SUM(C44:C54)</f>
        <v>42.033699999999996</v>
      </c>
      <c r="O43" s="6">
        <f>+SUM(E43)+SUM(D44:D54)</f>
        <v>35.220099999999995</v>
      </c>
      <c r="P43" s="6">
        <f>+SUM(F43)+SUM(E44:E54)</f>
        <v>32.7562</v>
      </c>
      <c r="Q43" s="69">
        <f>+SUM(G43)+SUM(F44:F54)</f>
        <v>28.505299999999998</v>
      </c>
      <c r="R43" s="37">
        <f>+SUM(H43)+SUM(G44:G54)</f>
        <v>38.409000000000006</v>
      </c>
      <c r="S43" s="80">
        <f>+R43/Q43-1</f>
        <v>0.34743363514855163</v>
      </c>
      <c r="T43" s="7">
        <f>+POWER(R43/M43,0.2)-1</f>
        <v>-4.3855624964998174E-2</v>
      </c>
    </row>
    <row r="44" spans="1:20" ht="15" customHeight="1">
      <c r="A44" s="42" t="s">
        <v>11</v>
      </c>
      <c r="B44" s="6">
        <f>+'Despacho por tipo'!B44+'Exportación por tipo'!B44</f>
        <v>2.5027089999999999</v>
      </c>
      <c r="C44" s="6">
        <f>+'Despacho por tipo'!C44+'Exportación por tipo'!C44</f>
        <v>1.6829000000000001</v>
      </c>
      <c r="D44" s="6">
        <f>+'Despacho por tipo'!D44+'Exportación por tipo'!D44</f>
        <v>1.7758</v>
      </c>
      <c r="E44" s="6">
        <f>+'Despacho por tipo'!E44+'Exportación por tipo'!E44</f>
        <v>1.4747999999999999</v>
      </c>
      <c r="F44" s="6">
        <f>+'Despacho por tipo'!F44+'Exportación por tipo'!F44</f>
        <v>1.3853</v>
      </c>
      <c r="G44" s="69">
        <f>+'Despacho por tipo'!G44+'Exportación por tipo'!G44</f>
        <v>1.7673000000000001</v>
      </c>
      <c r="H44" s="37">
        <f>+'Despacho por tipo'!H44+'Exportación por tipo'!H44</f>
        <v>2.3382000000000001</v>
      </c>
      <c r="I44" s="7">
        <f t="shared" ref="I44:I45" si="70">+H44/G44-1</f>
        <v>0.32303513834663033</v>
      </c>
      <c r="K44" s="42" t="s">
        <v>11</v>
      </c>
      <c r="L44" s="6">
        <f>+'Despacho por tipo'!L44+'Exportación por tipo'!L44</f>
        <v>50.655599000000002</v>
      </c>
      <c r="M44" s="6">
        <f>+SUM(C43:C44)+SUM(B45:B54)</f>
        <v>47.243717000000004</v>
      </c>
      <c r="N44" s="6">
        <f t="shared" ref="N44" si="71">+SUM(D43:D44)+SUM(C45:C54)</f>
        <v>42.126600000000003</v>
      </c>
      <c r="O44" s="6">
        <f>+SUM(E43:E44)+SUM(D45:D54)</f>
        <v>34.9191</v>
      </c>
      <c r="P44" s="6">
        <f>+SUM(F43:F44)+SUM(E45:E54)</f>
        <v>32.666700000000006</v>
      </c>
      <c r="Q44" s="69">
        <f>+SUM(G43:G44)+SUM(F45:F54)</f>
        <v>28.8873</v>
      </c>
      <c r="R44" s="37">
        <f>+SUM(H43:H44)+SUM(G45:G54)</f>
        <v>38.979900000000001</v>
      </c>
      <c r="S44" s="80">
        <f t="shared" ref="S44:S49" si="72">+R44/Q44-1</f>
        <v>0.34937844658379302</v>
      </c>
      <c r="T44" s="7">
        <f t="shared" ref="T44:T49" si="73">+POWER(R44/M44,0.2)-1</f>
        <v>-3.7724713432019552E-2</v>
      </c>
    </row>
    <row r="45" spans="1:20" ht="15" customHeight="1">
      <c r="A45" s="42" t="s">
        <v>0</v>
      </c>
      <c r="B45" s="6">
        <f>+'Despacho por tipo'!B45+'Exportación por tipo'!B45</f>
        <v>3.179125</v>
      </c>
      <c r="C45" s="6">
        <f>+'Despacho por tipo'!C45+'Exportación por tipo'!C45</f>
        <v>3.0395000000000003</v>
      </c>
      <c r="D45" s="6">
        <f>+'Despacho por tipo'!D45+'Exportación por tipo'!D45</f>
        <v>2.4742000000000002</v>
      </c>
      <c r="E45" s="6">
        <f>+'Despacho por tipo'!E45+'Exportación por tipo'!E45</f>
        <v>1.2175</v>
      </c>
      <c r="F45" s="6">
        <f>+'Despacho por tipo'!F45+'Exportación por tipo'!F45</f>
        <v>1.4272</v>
      </c>
      <c r="G45" s="69">
        <f>+'Despacho por tipo'!G45+'Exportación por tipo'!G45</f>
        <v>2.1406000000000001</v>
      </c>
      <c r="H45" s="37">
        <f>+'Despacho por tipo'!H45+'Exportación por tipo'!H45</f>
        <v>2.8740000000000001</v>
      </c>
      <c r="I45" s="7">
        <f t="shared" si="70"/>
        <v>0.34261422031206212</v>
      </c>
      <c r="K45" s="42" t="s">
        <v>0</v>
      </c>
      <c r="L45" s="6">
        <f>+'Despacho por tipo'!L45+'Exportación por tipo'!L45</f>
        <v>51.438980000000001</v>
      </c>
      <c r="M45" s="6">
        <f>+SUM(C43:C45)+SUM(B46:B54)</f>
        <v>47.104092000000009</v>
      </c>
      <c r="N45" s="6">
        <f t="shared" ref="N45" si="74">+SUM(D43:D45)+SUM(C46:C54)</f>
        <v>41.561300000000003</v>
      </c>
      <c r="O45" s="6">
        <f>+SUM(E43:E45)+SUM(D46:D54)</f>
        <v>33.662399999999991</v>
      </c>
      <c r="P45" s="6">
        <f>+SUM(F43:F45)+SUM(E46:E54)</f>
        <v>32.876400000000004</v>
      </c>
      <c r="Q45" s="69">
        <f>+SUM(G43:G45)+SUM(F46:F54)</f>
        <v>29.6007</v>
      </c>
      <c r="R45" s="37">
        <f>+SUM(H43:H45)+SUM(G46:G54)</f>
        <v>39.713299999999997</v>
      </c>
      <c r="S45" s="80">
        <f t="shared" si="72"/>
        <v>0.34163381271388849</v>
      </c>
      <c r="T45" s="7">
        <f t="shared" si="73"/>
        <v>-3.3558728627566259E-2</v>
      </c>
    </row>
    <row r="46" spans="1:20" ht="15" customHeight="1">
      <c r="A46" s="42" t="s">
        <v>1</v>
      </c>
      <c r="B46" s="6">
        <f>+'Despacho por tipo'!B46+'Exportación por tipo'!B46</f>
        <v>2.9498209999999996</v>
      </c>
      <c r="C46" s="6">
        <f>+'Despacho por tipo'!C46+'Exportación por tipo'!C46</f>
        <v>2.7250000000000001</v>
      </c>
      <c r="D46" s="6">
        <f>+'Despacho por tipo'!D46+'Exportación por tipo'!D46</f>
        <v>2.4796999999999998</v>
      </c>
      <c r="E46" s="6">
        <f>+'Despacho por tipo'!E46+'Exportación por tipo'!E46</f>
        <v>1.3613</v>
      </c>
      <c r="F46" s="6">
        <f>+'Despacho por tipo'!F46+'Exportación por tipo'!F46</f>
        <v>1.3319999999999999</v>
      </c>
      <c r="G46" s="69">
        <f>+'Despacho por tipo'!G46+'Exportación por tipo'!G46</f>
        <v>2.4897</v>
      </c>
      <c r="H46" s="37">
        <f>+'Despacho por tipo'!H46+'Exportación por tipo'!H46</f>
        <v>2.9738000000000002</v>
      </c>
      <c r="I46" s="7">
        <f t="shared" ref="I46" si="75">+H46/G46-1</f>
        <v>0.19444109732096249</v>
      </c>
      <c r="K46" s="42" t="s">
        <v>1</v>
      </c>
      <c r="L46" s="6">
        <f>+'Despacho por tipo'!L46+'Exportación por tipo'!L46</f>
        <v>50.805325000000011</v>
      </c>
      <c r="M46" s="6">
        <f>+SUM(C43:C46)+SUM(B47:B54)</f>
        <v>46.879271000000003</v>
      </c>
      <c r="N46" s="6">
        <f t="shared" ref="N46" si="76">+SUM(D43:D46)+SUM(C47:C54)</f>
        <v>41.315999999999988</v>
      </c>
      <c r="O46" s="6">
        <f>+SUM(E43:E46)+SUM(D47:D54)</f>
        <v>32.543999999999997</v>
      </c>
      <c r="P46" s="6">
        <f>+SUM(F43:F46)+SUM(E47:E54)</f>
        <v>32.847100000000005</v>
      </c>
      <c r="Q46" s="69">
        <f>+SUM(G43:G46)+SUM(F47:F54)</f>
        <v>30.758399999999998</v>
      </c>
      <c r="R46" s="37">
        <f>+SUM(H43:H46)+SUM(G47:G54)</f>
        <v>40.197400000000002</v>
      </c>
      <c r="S46" s="80">
        <f t="shared" si="72"/>
        <v>0.3068755201831046</v>
      </c>
      <c r="T46" s="7">
        <f t="shared" si="73"/>
        <v>-3.0286542319239773E-2</v>
      </c>
    </row>
    <row r="47" spans="1:20" ht="15" customHeight="1">
      <c r="A47" s="42" t="s">
        <v>2</v>
      </c>
      <c r="B47" s="6">
        <f>+'Despacho por tipo'!B47+'Exportación por tipo'!B47</f>
        <v>3.3546300000000002</v>
      </c>
      <c r="C47" s="6">
        <f>+'Despacho por tipo'!C47+'Exportación por tipo'!C47</f>
        <v>3.3012000000000001</v>
      </c>
      <c r="D47" s="6">
        <f>+'Despacho por tipo'!D47+'Exportación por tipo'!D47</f>
        <v>2.7565</v>
      </c>
      <c r="E47" s="6">
        <f>+'Despacho por tipo'!E47+'Exportación por tipo'!E47</f>
        <v>2.1560999999999999</v>
      </c>
      <c r="F47" s="6">
        <f>+'Despacho por tipo'!F47+'Exportación por tipo'!F47</f>
        <v>1.0976999999999999</v>
      </c>
      <c r="G47" s="69">
        <f>+'Despacho por tipo'!G47+'Exportación por tipo'!G47</f>
        <v>2.8452999999999999</v>
      </c>
      <c r="H47" s="37">
        <f>+'Despacho por tipo'!H47+'Exportación por tipo'!H47</f>
        <v>3.3396000000000003</v>
      </c>
      <c r="I47" s="7">
        <f t="shared" ref="I47" si="77">+H47/G47-1</f>
        <v>0.17372509050012308</v>
      </c>
      <c r="K47" s="42" t="s">
        <v>2</v>
      </c>
      <c r="L47" s="6">
        <f>+'Despacho por tipo'!L47+'Exportación por tipo'!L47</f>
        <v>50.807256000000002</v>
      </c>
      <c r="M47" s="6">
        <f>+SUM(C43:C47)+SUM(B48:B54)</f>
        <v>46.825841000000004</v>
      </c>
      <c r="N47" s="6">
        <f t="shared" ref="N47" si="78">+SUM(D43:D47)+SUM(C48:C54)</f>
        <v>40.771299999999997</v>
      </c>
      <c r="O47" s="6">
        <f>+SUM(E43:E47)+SUM(D48:D54)</f>
        <v>31.943599999999996</v>
      </c>
      <c r="P47" s="6">
        <f>+SUM(F43:F47)+SUM(E48:E54)</f>
        <v>31.788699999999999</v>
      </c>
      <c r="Q47" s="69">
        <f>+SUM(G43:G47)+SUM(F48:F54)</f>
        <v>32.506</v>
      </c>
      <c r="R47" s="37">
        <f>+SUM(H43:H47)+SUM(G48:G54)</f>
        <v>40.691700000000004</v>
      </c>
      <c r="S47" s="80">
        <f t="shared" si="72"/>
        <v>0.25182120223958671</v>
      </c>
      <c r="T47" s="7">
        <f t="shared" si="73"/>
        <v>-2.7691573502123701E-2</v>
      </c>
    </row>
    <row r="48" spans="1:20" ht="15" customHeight="1">
      <c r="A48" s="42" t="s">
        <v>3</v>
      </c>
      <c r="B48" s="6">
        <f>+'Despacho por tipo'!B48+'Exportación por tipo'!B48</f>
        <v>3.2057869999999999</v>
      </c>
      <c r="C48" s="6">
        <f>+'Despacho por tipo'!C48+'Exportación por tipo'!C48</f>
        <v>3.6726999999999999</v>
      </c>
      <c r="D48" s="6">
        <f>+'Despacho por tipo'!D48+'Exportación por tipo'!D48</f>
        <v>2.6092999999999997</v>
      </c>
      <c r="E48" s="6">
        <f>+'Despacho por tipo'!E48+'Exportación por tipo'!E48</f>
        <v>2.3048999999999999</v>
      </c>
      <c r="F48" s="6">
        <f>+'Despacho por tipo'!F48+'Exportación por tipo'!F48</f>
        <v>2.0710000000000002</v>
      </c>
      <c r="G48" s="69">
        <f>+'Despacho por tipo'!G48+'Exportación por tipo'!G48</f>
        <v>2.8260999999999998</v>
      </c>
      <c r="H48" s="37">
        <f>+'Despacho por tipo'!H48+'Exportación por tipo'!H48</f>
        <v>3.4108000000000001</v>
      </c>
      <c r="I48" s="7">
        <f t="shared" ref="I48" si="79">+H48/G48-1</f>
        <v>0.20689289126357879</v>
      </c>
      <c r="K48" s="42" t="s">
        <v>3</v>
      </c>
      <c r="L48" s="6">
        <f>+'Despacho por tipo'!L48+'Exportación por tipo'!L48</f>
        <v>49.338782000000009</v>
      </c>
      <c r="M48" s="6">
        <f>+SUM(C43:C48)+SUM(B49:B54)</f>
        <v>47.292754000000002</v>
      </c>
      <c r="N48" s="6">
        <f t="shared" ref="N48" si="80">+SUM(D43:D48)+SUM(C49:C54)</f>
        <v>39.707900000000002</v>
      </c>
      <c r="O48" s="6">
        <f>+SUM(E43:E48)+SUM(D49:D54)</f>
        <v>31.639200000000002</v>
      </c>
      <c r="P48" s="6">
        <f>+SUM(F43:F48)+SUM(E49:E54)</f>
        <v>31.554800000000004</v>
      </c>
      <c r="Q48" s="69">
        <f>+SUM(G43:G48)+SUM(F49:F54)</f>
        <v>33.261099999999999</v>
      </c>
      <c r="R48" s="37">
        <f>+SUM(H43:H48)+SUM(G49:G54)</f>
        <v>41.276400000000002</v>
      </c>
      <c r="S48" s="80">
        <f t="shared" si="72"/>
        <v>0.24098120627399577</v>
      </c>
      <c r="T48" s="7">
        <f t="shared" si="73"/>
        <v>-2.6846292649155279E-2</v>
      </c>
    </row>
    <row r="49" spans="1:20" ht="15" customHeight="1">
      <c r="A49" s="42" t="s">
        <v>4</v>
      </c>
      <c r="B49" s="6">
        <f>+'Despacho por tipo'!B49+'Exportación por tipo'!B49</f>
        <v>3.6039680000000001</v>
      </c>
      <c r="C49" s="6">
        <f>+'Despacho por tipo'!C49+'Exportación por tipo'!C49</f>
        <v>3.4272999999999998</v>
      </c>
      <c r="D49" s="6">
        <f>+'Despacho por tipo'!D49+'Exportación por tipo'!D49</f>
        <v>2.6318000000000001</v>
      </c>
      <c r="E49" s="6">
        <f>+'Despacho por tipo'!E49+'Exportación por tipo'!E49</f>
        <v>2.702</v>
      </c>
      <c r="F49" s="6">
        <f>+'Despacho por tipo'!F49+'Exportación por tipo'!F49</f>
        <v>2.2315</v>
      </c>
      <c r="G49" s="69">
        <f>+'Despacho por tipo'!G49+'Exportación por tipo'!G49</f>
        <v>3.2278000000000002</v>
      </c>
      <c r="H49" s="37">
        <f>+'Despacho por tipo'!H49+'Exportación por tipo'!H49</f>
        <v>3.5731999999999999</v>
      </c>
      <c r="I49" s="7">
        <f t="shared" ref="I49" si="81">+H49/G49-1</f>
        <v>0.10700786913687321</v>
      </c>
      <c r="K49" s="42" t="s">
        <v>4</v>
      </c>
      <c r="L49" s="6">
        <f>+'Despacho por tipo'!L49+'Exportación por tipo'!L49</f>
        <v>48.741261000000002</v>
      </c>
      <c r="M49" s="6">
        <f>+SUM(C43:C49)+SUM(B50:B54)</f>
        <v>47.116085999999996</v>
      </c>
      <c r="N49" s="6">
        <f t="shared" ref="N49" si="82">+SUM(D43:D49)+SUM(C50:C54)</f>
        <v>38.912399999999998</v>
      </c>
      <c r="O49" s="6">
        <f>+SUM(E43:E49)+SUM(D50:D54)</f>
        <v>31.709400000000002</v>
      </c>
      <c r="P49" s="6">
        <f>+SUM(F43:F49)+SUM(E50:E54)</f>
        <v>31.084299999999999</v>
      </c>
      <c r="Q49" s="69">
        <f>+SUM(G43:G49)+SUM(F50:F54)</f>
        <v>34.257400000000004</v>
      </c>
      <c r="R49" s="37">
        <f>+SUM(H43:H49)+SUM(G50:G54)</f>
        <v>41.6218</v>
      </c>
      <c r="S49" s="80">
        <f t="shared" si="72"/>
        <v>0.21497253148224904</v>
      </c>
      <c r="T49" s="7">
        <f t="shared" si="73"/>
        <v>-2.4493134077849588E-2</v>
      </c>
    </row>
    <row r="50" spans="1:20" ht="15" customHeight="1">
      <c r="A50" s="42" t="s">
        <v>5</v>
      </c>
      <c r="B50" s="6">
        <f>+'Despacho por tipo'!B50+'Exportación por tipo'!B50</f>
        <v>4.8730700000000002</v>
      </c>
      <c r="C50" s="6">
        <f>+'Despacho por tipo'!C50+'Exportación por tipo'!C50</f>
        <v>3.7326999999999999</v>
      </c>
      <c r="D50" s="6">
        <f>+'Despacho por tipo'!D50+'Exportación por tipo'!D50</f>
        <v>3.8079000000000001</v>
      </c>
      <c r="E50" s="6">
        <f>+'Despacho por tipo'!E50+'Exportación por tipo'!E50</f>
        <v>3.0569999999999999</v>
      </c>
      <c r="F50" s="6">
        <f>+'Despacho por tipo'!F50+'Exportación por tipo'!F50</f>
        <v>2.7608000000000001</v>
      </c>
      <c r="G50" s="69">
        <f>+'Despacho por tipo'!G50+'Exportación por tipo'!G50</f>
        <v>3.3216000000000001</v>
      </c>
      <c r="H50" s="37"/>
      <c r="I50" s="7"/>
      <c r="K50" s="42" t="s">
        <v>5</v>
      </c>
      <c r="L50" s="6">
        <f>+'Despacho por tipo'!L50+'Exportación por tipo'!L50</f>
        <v>49.066881000000002</v>
      </c>
      <c r="M50" s="6">
        <f>+SUM(C43:C50)+SUM(B51:B54)</f>
        <v>45.975715999999998</v>
      </c>
      <c r="N50" s="6">
        <f t="shared" ref="N50" si="83">+SUM(D43:D50)+SUM(C51:C54)</f>
        <v>38.9876</v>
      </c>
      <c r="O50" s="6">
        <f>+SUM(E43:E50)+SUM(D51:D54)</f>
        <v>30.958500000000001</v>
      </c>
      <c r="P50" s="6">
        <f>+SUM(F43:F50)+SUM(E51:E54)</f>
        <v>30.7881</v>
      </c>
      <c r="Q50" s="69">
        <f t="shared" ref="Q50" si="84">+SUM(G43:G50)+SUM(F51:F54)</f>
        <v>34.818200000000004</v>
      </c>
      <c r="R50" s="37"/>
      <c r="S50" s="80"/>
      <c r="T50" s="7"/>
    </row>
    <row r="51" spans="1:20" ht="15" customHeight="1">
      <c r="A51" s="42" t="s">
        <v>6</v>
      </c>
      <c r="B51" s="6">
        <f>+'Despacho por tipo'!B51+'Exportación por tipo'!B51</f>
        <v>6.0014380000000003</v>
      </c>
      <c r="C51" s="6">
        <f>+'Despacho por tipo'!C51+'Exportación por tipo'!C51</f>
        <v>5.0090000000000003</v>
      </c>
      <c r="D51" s="6">
        <f>+'Despacho por tipo'!D51+'Exportación por tipo'!D51</f>
        <v>3.5585999999999998</v>
      </c>
      <c r="E51" s="6">
        <f>+'Despacho por tipo'!E51+'Exportación por tipo'!E51</f>
        <v>3.6871</v>
      </c>
      <c r="F51" s="6">
        <f>+'Despacho por tipo'!F51+'Exportación por tipo'!F51</f>
        <v>3.3111000000000002</v>
      </c>
      <c r="G51" s="69">
        <f>+'Despacho por tipo'!G51+'Exportación por tipo'!G51</f>
        <v>3.9561999999999999</v>
      </c>
      <c r="H51" s="37"/>
      <c r="I51" s="7"/>
      <c r="K51" s="42" t="s">
        <v>6</v>
      </c>
      <c r="L51" s="6">
        <f>+'Despacho por tipo'!L51+'Exportación por tipo'!L51</f>
        <v>49.423254</v>
      </c>
      <c r="M51" s="6">
        <f>+SUM(C43:C51)+SUM(B52:B54)</f>
        <v>44.983277999999999</v>
      </c>
      <c r="N51" s="6">
        <f t="shared" ref="N51" si="85">+SUM(D43:D51)+SUM(C52:C54)</f>
        <v>37.537199999999999</v>
      </c>
      <c r="O51" s="6">
        <f>+SUM(E43:E51)+SUM(D52:D54)</f>
        <v>31.087000000000003</v>
      </c>
      <c r="P51" s="6">
        <f>+SUM(F43:F51)+SUM(E52:E54)</f>
        <v>30.412100000000002</v>
      </c>
      <c r="Q51" s="69">
        <f>+SUM(G43:G51)+SUM(F52:F54)</f>
        <v>35.463300000000004</v>
      </c>
      <c r="R51" s="37"/>
      <c r="S51" s="80"/>
      <c r="T51" s="7"/>
    </row>
    <row r="52" spans="1:20" ht="15" customHeight="1">
      <c r="A52" s="42" t="s">
        <v>7</v>
      </c>
      <c r="B52" s="6">
        <f>+'Despacho por tipo'!B52+'Exportación por tipo'!B52</f>
        <v>5.768688</v>
      </c>
      <c r="C52" s="6">
        <f>+'Despacho por tipo'!C52+'Exportación por tipo'!C52</f>
        <v>5.2187000000000001</v>
      </c>
      <c r="D52" s="6">
        <f>+'Despacho por tipo'!D52+'Exportación por tipo'!D52</f>
        <v>4.5219000000000005</v>
      </c>
      <c r="E52" s="6">
        <f>+'Despacho por tipo'!E52+'Exportación por tipo'!E52</f>
        <v>4.5566000000000004</v>
      </c>
      <c r="F52" s="6">
        <f>+'Despacho por tipo'!F52+'Exportación por tipo'!F52</f>
        <v>3.7522000000000002</v>
      </c>
      <c r="G52" s="69">
        <f>+'Despacho por tipo'!G52+'Exportación por tipo'!G52</f>
        <v>3.8030999999999997</v>
      </c>
      <c r="H52" s="37"/>
      <c r="I52" s="7"/>
      <c r="K52" s="42" t="s">
        <v>7</v>
      </c>
      <c r="L52" s="6">
        <f>+'Despacho por tipo'!L52+'Exportación por tipo'!L52</f>
        <v>49.186447999999992</v>
      </c>
      <c r="M52" s="6">
        <f>+SUM(C43:C52)+SUM(B53:B54)</f>
        <v>44.43329</v>
      </c>
      <c r="N52" s="6">
        <f t="shared" ref="N52" si="86">+SUM(D43:D52)+SUM(C53:C54)</f>
        <v>36.840400000000002</v>
      </c>
      <c r="O52" s="6">
        <f>+SUM(E43:E52)+SUM(D53:D54)</f>
        <v>31.121700000000001</v>
      </c>
      <c r="P52" s="6">
        <f>+SUM(F43:F52)+SUM(E53:E54)</f>
        <v>29.607700000000001</v>
      </c>
      <c r="Q52" s="69">
        <f>+SUM(G43:G52)+SUM(F53:F54)</f>
        <v>35.514200000000002</v>
      </c>
      <c r="R52" s="37"/>
      <c r="S52" s="80"/>
      <c r="T52" s="7"/>
    </row>
    <row r="53" spans="1:20" ht="15" customHeight="1">
      <c r="A53" s="42" t="s">
        <v>8</v>
      </c>
      <c r="B53" s="6">
        <f>+'Despacho por tipo'!B53+'Exportación por tipo'!B53</f>
        <v>5.6831000000000005</v>
      </c>
      <c r="C53" s="6">
        <f>+'Despacho por tipo'!C53+'Exportación por tipo'!C53</f>
        <v>4.9879999999999995</v>
      </c>
      <c r="D53" s="6">
        <f>+'Despacho por tipo'!D53+'Exportación por tipo'!D53</f>
        <v>3.9363000000000001</v>
      </c>
      <c r="E53" s="6">
        <f>+'Despacho por tipo'!E53+'Exportación por tipo'!E53</f>
        <v>4.8407</v>
      </c>
      <c r="F53" s="6">
        <f>+'Despacho por tipo'!F53+'Exportación por tipo'!F53</f>
        <v>4.2627999999999995</v>
      </c>
      <c r="G53" s="69">
        <f>+'Despacho por tipo'!G53+'Exportación por tipo'!G53</f>
        <v>5.6075999999999997</v>
      </c>
      <c r="H53" s="37"/>
      <c r="I53" s="7"/>
      <c r="K53" s="42" t="s">
        <v>8</v>
      </c>
      <c r="L53" s="6">
        <f>+'Despacho por tipo'!L53+'Exportación por tipo'!L53</f>
        <v>48.96664100000001</v>
      </c>
      <c r="M53" s="6">
        <f>+SUM(C43:C53)+SUM(B54)</f>
        <v>43.738190000000003</v>
      </c>
      <c r="N53" s="6">
        <f t="shared" ref="N53" si="87">+SUM(D43:D53)+SUM(C54)</f>
        <v>35.788700000000006</v>
      </c>
      <c r="O53" s="6">
        <f>+SUM(E43:E53)+SUM(D54)</f>
        <v>32.0261</v>
      </c>
      <c r="P53" s="6">
        <f>+SUM(F43:F53)+SUM(E54)</f>
        <v>29.029800000000002</v>
      </c>
      <c r="Q53" s="69">
        <f>+SUM(G43:G53)+SUM(F54)</f>
        <v>36.859000000000002</v>
      </c>
      <c r="R53" s="37"/>
      <c r="S53" s="80"/>
      <c r="T53" s="7"/>
    </row>
    <row r="54" spans="1:20" ht="15" customHeight="1">
      <c r="A54" s="42" t="s">
        <v>9</v>
      </c>
      <c r="B54" s="6">
        <f>+'Despacho por tipo'!B54+'Exportación por tipo'!B54</f>
        <v>4.5599999999999996</v>
      </c>
      <c r="C54" s="6">
        <f>+'Despacho por tipo'!C54+'Exportación por tipo'!C54</f>
        <v>3.2773000000000003</v>
      </c>
      <c r="D54" s="6">
        <f>+'Despacho por tipo'!D54+'Exportación por tipo'!D54</f>
        <v>2.7721</v>
      </c>
      <c r="E54" s="6">
        <f>+'Despacho por tipo'!E54+'Exportación por tipo'!E54</f>
        <v>3.6473</v>
      </c>
      <c r="F54" s="6">
        <f>+'Despacho por tipo'!F54+'Exportación por tipo'!F54</f>
        <v>2.9645000000000001</v>
      </c>
      <c r="G54" s="69">
        <f>+'Despacho por tipo'!G54+'Exportación por tipo'!G54</f>
        <v>4.5821000000000005</v>
      </c>
      <c r="H54" s="37"/>
      <c r="I54" s="7"/>
      <c r="K54" s="42" t="s">
        <v>9</v>
      </c>
      <c r="L54" s="6">
        <f>+'Despacho por tipo'!L54+'Exportación por tipo'!L54</f>
        <v>48.316799000000003</v>
      </c>
      <c r="M54" s="6">
        <f>+SUM(C43:C54)</f>
        <v>42.455489999999998</v>
      </c>
      <c r="N54" s="6">
        <f t="shared" ref="N54" si="88">+SUM(D43:D54)</f>
        <v>35.283500000000004</v>
      </c>
      <c r="O54" s="6">
        <f>+SUM(E43:E54)</f>
        <v>32.901299999999999</v>
      </c>
      <c r="P54" s="6">
        <f>+SUM(F43:F54)</f>
        <v>28.347000000000001</v>
      </c>
      <c r="Q54" s="69">
        <f>+SUM(G43:G54)</f>
        <v>38.476600000000005</v>
      </c>
      <c r="R54" s="37"/>
      <c r="S54" s="80"/>
      <c r="T54" s="7"/>
    </row>
    <row r="55" spans="1:20" ht="28">
      <c r="A55" s="53" t="s">
        <v>13</v>
      </c>
      <c r="B55" s="54">
        <f>SUM(B43:B54)</f>
        <v>48.316799000000003</v>
      </c>
      <c r="C55" s="54">
        <f t="shared" ref="C55:G55" si="89">SUM(C43:C54)</f>
        <v>42.455489999999998</v>
      </c>
      <c r="D55" s="54">
        <f t="shared" si="89"/>
        <v>35.283500000000004</v>
      </c>
      <c r="E55" s="54">
        <f t="shared" si="89"/>
        <v>32.901299999999999</v>
      </c>
      <c r="F55" s="54">
        <f t="shared" si="89"/>
        <v>28.347000000000001</v>
      </c>
      <c r="G55" s="201">
        <f t="shared" si="89"/>
        <v>38.476600000000005</v>
      </c>
      <c r="H55" s="55"/>
      <c r="I55" s="56"/>
      <c r="J55" s="3"/>
      <c r="K55" s="43" t="s">
        <v>14</v>
      </c>
      <c r="L55" s="46">
        <f>+AVERAGE(L43:L54)</f>
        <v>49.777046000000006</v>
      </c>
      <c r="M55" s="46">
        <f>+AVERAGE(M43:M54)</f>
        <v>46.009270916666672</v>
      </c>
      <c r="N55" s="46">
        <f t="shared" ref="N55:R55" si="90">+AVERAGE(N43:N54)</f>
        <v>39.238883333333327</v>
      </c>
      <c r="O55" s="46">
        <f t="shared" si="90"/>
        <v>32.477699999999999</v>
      </c>
      <c r="P55" s="46">
        <f t="shared" si="90"/>
        <v>31.146575000000002</v>
      </c>
      <c r="Q55" s="70">
        <f t="shared" si="90"/>
        <v>33.242291666666667</v>
      </c>
      <c r="R55" s="47">
        <f t="shared" si="90"/>
        <v>40.127071428571426</v>
      </c>
      <c r="S55" s="81">
        <f t="shared" ref="S55" si="91">+Q55/P55-1</f>
        <v>6.7285621827332998E-2</v>
      </c>
      <c r="T55" s="77">
        <f t="shared" ref="T55" si="92">+POWER(Q55/L55,0.2)-1</f>
        <v>-7.7572234104266613E-2</v>
      </c>
    </row>
    <row r="56" spans="1:20" ht="28">
      <c r="A56" s="57" t="s">
        <v>15</v>
      </c>
      <c r="B56" s="58">
        <f t="shared" ref="B56:G56" si="93">+B55/B$73</f>
        <v>4.0215548278411811E-2</v>
      </c>
      <c r="C56" s="58">
        <f t="shared" si="93"/>
        <v>3.8050576434260734E-2</v>
      </c>
      <c r="D56" s="58">
        <f t="shared" si="93"/>
        <v>3.1645549752354195E-2</v>
      </c>
      <c r="E56" s="58">
        <f t="shared" si="93"/>
        <v>2.7469683726224738E-2</v>
      </c>
      <c r="F56" s="58">
        <f t="shared" si="93"/>
        <v>2.1188979279021563E-2</v>
      </c>
      <c r="G56" s="225">
        <f t="shared" si="93"/>
        <v>3.2675954716024851E-2</v>
      </c>
      <c r="H56" s="59"/>
      <c r="I56" s="60"/>
      <c r="J56" s="3"/>
      <c r="K56" s="44" t="s">
        <v>15</v>
      </c>
      <c r="L56" s="48">
        <f t="shared" ref="L56:R56" si="94">+L55/L$73</f>
        <v>4.0115736049437044E-2</v>
      </c>
      <c r="M56" s="48">
        <f t="shared" si="94"/>
        <v>3.9929052560259748E-2</v>
      </c>
      <c r="N56" s="48">
        <f t="shared" si="94"/>
        <v>3.54273346352868E-2</v>
      </c>
      <c r="O56" s="48">
        <f t="shared" si="94"/>
        <v>2.8131700415584798E-2</v>
      </c>
      <c r="P56" s="48">
        <f t="shared" si="94"/>
        <v>2.4006789234523967E-2</v>
      </c>
      <c r="Q56" s="71">
        <f t="shared" si="94"/>
        <v>2.685907077563357E-2</v>
      </c>
      <c r="R56" s="74">
        <f t="shared" si="94"/>
        <v>3.4592602019785937E-2</v>
      </c>
      <c r="S56" s="74"/>
      <c r="T56" s="78"/>
    </row>
    <row r="57" spans="1:20" ht="29" thickBot="1">
      <c r="A57" s="61" t="s">
        <v>12</v>
      </c>
      <c r="B57" s="62"/>
      <c r="C57" s="63">
        <f>+C55/B55-1</f>
        <v>-0.12130996095167657</v>
      </c>
      <c r="D57" s="63">
        <f t="shared" ref="D57:G57" si="95">+D55/C55-1</f>
        <v>-0.16892962488479102</v>
      </c>
      <c r="E57" s="63">
        <f t="shared" si="95"/>
        <v>-6.7515977723298537E-2</v>
      </c>
      <c r="F57" s="63">
        <f t="shared" si="95"/>
        <v>-0.13842310182272421</v>
      </c>
      <c r="G57" s="207">
        <f t="shared" si="95"/>
        <v>0.35734292870497764</v>
      </c>
      <c r="H57" s="64"/>
      <c r="I57" s="65"/>
      <c r="K57" s="45" t="s">
        <v>12</v>
      </c>
      <c r="L57" s="49"/>
      <c r="M57" s="50">
        <f>+M55/L55-1</f>
        <v>-7.5693022911269892E-2</v>
      </c>
      <c r="N57" s="50">
        <f t="shared" ref="N57:Q57" si="96">+N55/M55-1</f>
        <v>-0.14715268137145809</v>
      </c>
      <c r="O57" s="50">
        <f t="shared" si="96"/>
        <v>-0.17230825036220443</v>
      </c>
      <c r="P57" s="50">
        <f t="shared" si="96"/>
        <v>-4.0985814882211424E-2</v>
      </c>
      <c r="Q57" s="72">
        <f t="shared" si="96"/>
        <v>6.7285621827332998E-2</v>
      </c>
      <c r="R57" s="75">
        <f t="shared" ref="R57" si="97">+R55/Q55-1</f>
        <v>0.20710905947583624</v>
      </c>
      <c r="S57" s="51"/>
      <c r="T57" s="52"/>
    </row>
    <row r="58" spans="1:20" ht="15" thickBot="1"/>
    <row r="59" spans="1:20" ht="15" thickBot="1">
      <c r="A59" s="278" t="s">
        <v>214</v>
      </c>
      <c r="B59" s="279"/>
      <c r="C59" s="279"/>
      <c r="D59" s="279"/>
      <c r="E59" s="279"/>
      <c r="F59" s="279"/>
      <c r="G59" s="279"/>
      <c r="H59" s="279"/>
      <c r="I59" s="280"/>
      <c r="K59" s="278" t="s">
        <v>215</v>
      </c>
      <c r="L59" s="279"/>
      <c r="M59" s="279"/>
      <c r="N59" s="279"/>
      <c r="O59" s="279"/>
      <c r="P59" s="279"/>
      <c r="Q59" s="279"/>
      <c r="R59" s="279"/>
      <c r="S59" s="279"/>
      <c r="T59" s="280"/>
    </row>
    <row r="60" spans="1:20" ht="42">
      <c r="A60" s="38"/>
      <c r="B60" s="39">
        <v>2016</v>
      </c>
      <c r="C60" s="39">
        <f>+B60+1</f>
        <v>2017</v>
      </c>
      <c r="D60" s="39">
        <f t="shared" ref="D60:G60" si="98">+C60+1</f>
        <v>2018</v>
      </c>
      <c r="E60" s="39">
        <f t="shared" si="98"/>
        <v>2019</v>
      </c>
      <c r="F60" s="39">
        <f t="shared" si="98"/>
        <v>2020</v>
      </c>
      <c r="G60" s="210">
        <f t="shared" si="98"/>
        <v>2021</v>
      </c>
      <c r="H60" s="40">
        <v>2022</v>
      </c>
      <c r="I60" s="41" t="s">
        <v>16</v>
      </c>
      <c r="K60" s="67"/>
      <c r="L60" s="66">
        <v>2016</v>
      </c>
      <c r="M60" s="66">
        <f>+L60+1</f>
        <v>2017</v>
      </c>
      <c r="N60" s="66">
        <f t="shared" ref="N60:Q60" si="99">+M60+1</f>
        <v>2018</v>
      </c>
      <c r="O60" s="66">
        <f t="shared" si="99"/>
        <v>2019</v>
      </c>
      <c r="P60" s="66">
        <f t="shared" si="99"/>
        <v>2020</v>
      </c>
      <c r="Q60" s="68">
        <f t="shared" si="99"/>
        <v>2021</v>
      </c>
      <c r="R60" s="73">
        <v>2022</v>
      </c>
      <c r="S60" s="79" t="s">
        <v>16</v>
      </c>
      <c r="T60" s="76" t="s">
        <v>21</v>
      </c>
    </row>
    <row r="61" spans="1:20" ht="15" customHeight="1">
      <c r="A61" s="42" t="s">
        <v>10</v>
      </c>
      <c r="B61" s="82">
        <f>+'Despacho por tipo'!B61+'Exportación por tipo'!B61</f>
        <v>86.989948999999996</v>
      </c>
      <c r="C61" s="82">
        <f>+'Despacho por tipo'!C61+'Exportación por tipo'!C61</f>
        <v>79.310599999999994</v>
      </c>
      <c r="D61" s="82">
        <f>+'Despacho por tipo'!D61+'Exportación por tipo'!D61</f>
        <v>75.927199999999999</v>
      </c>
      <c r="E61" s="82">
        <f>+'Despacho por tipo'!E61+'Exportación por tipo'!E61</f>
        <v>87.507199999999997</v>
      </c>
      <c r="F61" s="82">
        <f>+'Despacho por tipo'!F61+'Exportación por tipo'!F61</f>
        <v>112.9141</v>
      </c>
      <c r="G61" s="83">
        <f>+'Despacho por tipo'!G61+'Exportación por tipo'!G61</f>
        <v>88.505200000000002</v>
      </c>
      <c r="H61" s="37">
        <f>+'Despacho por tipo'!H61+'Exportación por tipo'!H61</f>
        <v>76.339300000000009</v>
      </c>
      <c r="I61" s="7">
        <f>+H61/G61-1</f>
        <v>-0.13745971988086569</v>
      </c>
      <c r="K61" s="42" t="s">
        <v>10</v>
      </c>
      <c r="L61" s="82">
        <f>+'Despacho por tipo'!L61+'Exportación por tipo'!L61</f>
        <v>1282.5513929999997</v>
      </c>
      <c r="M61" s="82">
        <f>+SUM(C61)+SUM(B62:B72)</f>
        <v>1193.7663870000001</v>
      </c>
      <c r="N61" s="82">
        <f t="shared" ref="N61" si="100">+SUM(D61)+SUM(C62:C72)</f>
        <v>1112.3813</v>
      </c>
      <c r="O61" s="82">
        <f>+SUM(E61)+SUM(D62:D72)</f>
        <v>1126.5392999999999</v>
      </c>
      <c r="P61" s="82">
        <f>+SUM(F61)+SUM(E62:E72)</f>
        <v>1223.1381999999999</v>
      </c>
      <c r="Q61" s="83">
        <f>+SUM(G61)+SUM(F62:F72)</f>
        <v>1313.4092000000001</v>
      </c>
      <c r="R61" s="84">
        <f>+SUM(H61)+SUM(G62:G72)</f>
        <v>1165.3544000000002</v>
      </c>
      <c r="S61" s="80">
        <f>+R61/Q61-1</f>
        <v>-0.11272556945695211</v>
      </c>
      <c r="T61" s="7">
        <f>+POWER(R61/M61,0.2)-1</f>
        <v>-4.806032545217942E-3</v>
      </c>
    </row>
    <row r="62" spans="1:20" ht="15" customHeight="1">
      <c r="A62" s="42" t="s">
        <v>11</v>
      </c>
      <c r="B62" s="82">
        <f>+'Despacho por tipo'!B62+'Exportación por tipo'!B62</f>
        <v>85.916399999999996</v>
      </c>
      <c r="C62" s="82">
        <f>+'Despacho por tipo'!C62+'Exportación por tipo'!C62</f>
        <v>70.082899999999995</v>
      </c>
      <c r="D62" s="82">
        <f>+'Despacho por tipo'!D62+'Exportación por tipo'!D62</f>
        <v>71.190399999999997</v>
      </c>
      <c r="E62" s="82">
        <f>+'Despacho por tipo'!E62+'Exportación por tipo'!E62</f>
        <v>79.175899999999999</v>
      </c>
      <c r="F62" s="82">
        <f>+'Despacho por tipo'!F62+'Exportación por tipo'!F62</f>
        <v>105.3775</v>
      </c>
      <c r="G62" s="83">
        <f>+'Despacho por tipo'!G62+'Exportación por tipo'!G62</f>
        <v>83.109300000000005</v>
      </c>
      <c r="H62" s="37">
        <f>+'Despacho por tipo'!H62+'Exportación por tipo'!H62</f>
        <v>79.293199999999999</v>
      </c>
      <c r="I62" s="7">
        <f t="shared" ref="I62:I63" si="101">+H62/G62-1</f>
        <v>-4.5916642301162547E-2</v>
      </c>
      <c r="K62" s="42" t="s">
        <v>11</v>
      </c>
      <c r="L62" s="82">
        <f>+'Despacho por tipo'!L62+'Exportación por tipo'!L62</f>
        <v>1278.874276</v>
      </c>
      <c r="M62" s="82">
        <f>+SUM(C61:C62)+SUM(B63:B72)</f>
        <v>1177.9328869999999</v>
      </c>
      <c r="N62" s="82">
        <f t="shared" ref="N62" si="102">+SUM(D61:D62)+SUM(C63:C72)</f>
        <v>1113.4888000000001</v>
      </c>
      <c r="O62" s="82">
        <f>+SUM(E61:E62)+SUM(D63:D72)</f>
        <v>1134.5247999999999</v>
      </c>
      <c r="P62" s="82">
        <f>+SUM(F61:F62)+SUM(E63:E72)</f>
        <v>1249.3398000000002</v>
      </c>
      <c r="Q62" s="83">
        <f>+SUM(G61:G62)+SUM(F63:F72)</f>
        <v>1291.1410000000001</v>
      </c>
      <c r="R62" s="84">
        <f>+SUM(H61:H62)+SUM(G63:G72)</f>
        <v>1161.5382999999999</v>
      </c>
      <c r="S62" s="80">
        <f t="shared" ref="S62:S67" si="103">+R62/Q62-1</f>
        <v>-0.10037842497449945</v>
      </c>
      <c r="T62" s="7">
        <f t="shared" ref="T62:T67" si="104">+POWER(R62/M62,0.2)-1</f>
        <v>-2.7992476461923266E-3</v>
      </c>
    </row>
    <row r="63" spans="1:20" ht="15" customHeight="1">
      <c r="A63" s="42" t="s">
        <v>0</v>
      </c>
      <c r="B63" s="82">
        <f>+'Despacho por tipo'!B63+'Exportación por tipo'!B63</f>
        <v>98.065299999999993</v>
      </c>
      <c r="C63" s="82">
        <f>+'Despacho por tipo'!C63+'Exportación por tipo'!C63</f>
        <v>88.713999999999999</v>
      </c>
      <c r="D63" s="82">
        <f>+'Despacho por tipo'!D63+'Exportación por tipo'!D63</f>
        <v>86.756299999999996</v>
      </c>
      <c r="E63" s="82">
        <f>+'Despacho por tipo'!E63+'Exportación por tipo'!E63</f>
        <v>89.515799999999999</v>
      </c>
      <c r="F63" s="82">
        <f>+'Despacho por tipo'!F63+'Exportación por tipo'!F63</f>
        <v>93.594899999999996</v>
      </c>
      <c r="G63" s="83">
        <f>+'Despacho por tipo'!G63+'Exportación por tipo'!G63</f>
        <v>87.294499999999999</v>
      </c>
      <c r="H63" s="37">
        <f>+'Despacho por tipo'!H63+'Exportación por tipo'!H63</f>
        <v>97.058700000000002</v>
      </c>
      <c r="I63" s="7">
        <f t="shared" si="101"/>
        <v>0.11185355320209189</v>
      </c>
      <c r="K63" s="42" t="s">
        <v>0</v>
      </c>
      <c r="L63" s="82">
        <f>+'Despacho por tipo'!L63+'Exportación por tipo'!L63</f>
        <v>1267.754091</v>
      </c>
      <c r="M63" s="82">
        <f>+SUM(C61:C63)+SUM(B64:B72)</f>
        <v>1168.5815869999999</v>
      </c>
      <c r="N63" s="82">
        <f t="shared" ref="N63" si="105">+SUM(D61:D63)+SUM(C64:C72)</f>
        <v>1111.5311000000002</v>
      </c>
      <c r="O63" s="82">
        <f>+SUM(E61:E63)+SUM(D64:D72)</f>
        <v>1137.2842999999998</v>
      </c>
      <c r="P63" s="82">
        <f>+SUM(F61:F63)+SUM(E64:E72)</f>
        <v>1253.4189000000001</v>
      </c>
      <c r="Q63" s="83">
        <f>+SUM(G61:G63)+SUM(F64:F72)</f>
        <v>1284.8406</v>
      </c>
      <c r="R63" s="84">
        <f>+SUM(H61:H63)+SUM(G64:G72)</f>
        <v>1171.3025</v>
      </c>
      <c r="S63" s="80">
        <f t="shared" si="103"/>
        <v>-8.8367459745590238E-2</v>
      </c>
      <c r="T63" s="7">
        <f t="shared" si="104"/>
        <v>4.6524477652964968E-4</v>
      </c>
    </row>
    <row r="64" spans="1:20" ht="15" customHeight="1">
      <c r="A64" s="42" t="s">
        <v>1</v>
      </c>
      <c r="B64" s="82">
        <f>+'Despacho por tipo'!B64+'Exportación por tipo'!B64</f>
        <v>103.25573</v>
      </c>
      <c r="C64" s="82">
        <f>+'Despacho por tipo'!C64+'Exportación por tipo'!C64</f>
        <v>84.797500000000014</v>
      </c>
      <c r="D64" s="82">
        <f>+'Despacho por tipo'!D64+'Exportación por tipo'!D64</f>
        <v>84.153199999999998</v>
      </c>
      <c r="E64" s="82">
        <f>+'Despacho por tipo'!E64+'Exportación por tipo'!E64</f>
        <v>88.804299999999998</v>
      </c>
      <c r="F64" s="82">
        <f>+'Despacho por tipo'!F64+'Exportación por tipo'!F64</f>
        <v>98.090199999999996</v>
      </c>
      <c r="G64" s="83">
        <f>+'Despacho por tipo'!G64+'Exportación por tipo'!G64</f>
        <v>94.826799999999992</v>
      </c>
      <c r="H64" s="37">
        <f>+'Despacho por tipo'!H64+'Exportación por tipo'!H64</f>
        <v>90.705399999999997</v>
      </c>
      <c r="I64" s="7">
        <f t="shared" ref="I64" si="106">+H64/G64-1</f>
        <v>-4.3462396706416273E-2</v>
      </c>
      <c r="K64" s="42" t="s">
        <v>1</v>
      </c>
      <c r="L64" s="82">
        <f>+'Despacho por tipo'!L64+'Exportación por tipo'!L64</f>
        <v>1262.2507539999999</v>
      </c>
      <c r="M64" s="82">
        <f>+SUM(C61:C64)+SUM(B65:B72)</f>
        <v>1150.1233569999999</v>
      </c>
      <c r="N64" s="82">
        <f t="shared" ref="N64" si="107">+SUM(D61:D64)+SUM(C65:C72)</f>
        <v>1110.8868</v>
      </c>
      <c r="O64" s="82">
        <f>+SUM(E61:E64)+SUM(D65:D72)</f>
        <v>1141.9353999999998</v>
      </c>
      <c r="P64" s="82">
        <f>+SUM(F61:F64)+SUM(E65:E72)</f>
        <v>1262.7048</v>
      </c>
      <c r="Q64" s="83">
        <f>+SUM(G61:G64)+SUM(F65:F72)</f>
        <v>1281.5771999999999</v>
      </c>
      <c r="R64" s="84">
        <f>+SUM(H61:H64)+SUM(G65:G72)</f>
        <v>1167.1811</v>
      </c>
      <c r="S64" s="80">
        <f t="shared" si="103"/>
        <v>-8.9261965646704633E-2</v>
      </c>
      <c r="T64" s="7">
        <f t="shared" si="104"/>
        <v>2.948803576809933E-3</v>
      </c>
    </row>
    <row r="65" spans="1:20" ht="15" customHeight="1">
      <c r="A65" s="42" t="s">
        <v>2</v>
      </c>
      <c r="B65" s="82">
        <f>+'Despacho por tipo'!B65+'Exportación por tipo'!B65</f>
        <v>101.1254</v>
      </c>
      <c r="C65" s="82">
        <f>+'Despacho por tipo'!C65+'Exportación por tipo'!C65</f>
        <v>100.45829999999999</v>
      </c>
      <c r="D65" s="82">
        <f>+'Despacho por tipo'!D65+'Exportación por tipo'!D65</f>
        <v>95.825299999999999</v>
      </c>
      <c r="E65" s="82">
        <f>+'Despacho por tipo'!E65+'Exportación por tipo'!E65</f>
        <v>106.21550000000001</v>
      </c>
      <c r="F65" s="82">
        <f>+'Despacho por tipo'!F65+'Exportación por tipo'!F65</f>
        <v>112.89510000000001</v>
      </c>
      <c r="G65" s="83">
        <f>+'Despacho por tipo'!G65+'Exportación por tipo'!G65</f>
        <v>91.424999999999997</v>
      </c>
      <c r="H65" s="37">
        <f>+'Despacho por tipo'!H65+'Exportación por tipo'!H65</f>
        <v>88.625799999999998</v>
      </c>
      <c r="I65" s="7">
        <f t="shared" ref="I65" si="108">+H65/G65-1</f>
        <v>-3.0617445993984083E-2</v>
      </c>
      <c r="K65" s="42" t="s">
        <v>2</v>
      </c>
      <c r="L65" s="82">
        <f>+'Despacho por tipo'!L65+'Exportación por tipo'!L65</f>
        <v>1258.0048400000001</v>
      </c>
      <c r="M65" s="82">
        <f>+SUM(C61:C65)+SUM(B66:B72)</f>
        <v>1149.4562569999998</v>
      </c>
      <c r="N65" s="82">
        <f t="shared" ref="N65" si="109">+SUM(D61:D65)+SUM(C66:C72)</f>
        <v>1106.2538</v>
      </c>
      <c r="O65" s="82">
        <f>+SUM(E61:E65)+SUM(D66:D72)</f>
        <v>1152.3255999999999</v>
      </c>
      <c r="P65" s="82">
        <f>+SUM(F61:F65)+SUM(E66:E72)</f>
        <v>1269.3843999999999</v>
      </c>
      <c r="Q65" s="83">
        <f>+SUM(G61:G65)+SUM(F66:F72)</f>
        <v>1260.1071000000002</v>
      </c>
      <c r="R65" s="84">
        <f>+SUM(H61:H65)+SUM(G66:G72)</f>
        <v>1164.3818999999999</v>
      </c>
      <c r="S65" s="80">
        <f t="shared" si="103"/>
        <v>-7.5965923848854033E-2</v>
      </c>
      <c r="T65" s="7">
        <f t="shared" si="104"/>
        <v>2.5836073202689658E-3</v>
      </c>
    </row>
    <row r="66" spans="1:20" ht="15" customHeight="1">
      <c r="A66" s="42" t="s">
        <v>3</v>
      </c>
      <c r="B66" s="82">
        <f>+'Despacho por tipo'!B66+'Exportación por tipo'!B66</f>
        <v>94.706457</v>
      </c>
      <c r="C66" s="82">
        <f>+'Despacho por tipo'!C66+'Exportación por tipo'!C66</f>
        <v>105.5244</v>
      </c>
      <c r="D66" s="82">
        <f>+'Despacho por tipo'!D66+'Exportación por tipo'!D66</f>
        <v>95.158999999999992</v>
      </c>
      <c r="E66" s="82">
        <f>+'Despacho por tipo'!E66+'Exportación por tipo'!E66</f>
        <v>94.342500000000001</v>
      </c>
      <c r="F66" s="82">
        <f>+'Despacho por tipo'!F66+'Exportación por tipo'!F66</f>
        <v>120.93119999999999</v>
      </c>
      <c r="G66" s="83">
        <f>+'Despacho por tipo'!G66+'Exportación por tipo'!G66</f>
        <v>112.8672</v>
      </c>
      <c r="H66" s="37">
        <f>+'Despacho por tipo'!H66+'Exportación por tipo'!H66</f>
        <v>96.929100000000005</v>
      </c>
      <c r="I66" s="7">
        <f t="shared" ref="I66" si="110">+H66/G66-1</f>
        <v>-0.14121108701199281</v>
      </c>
      <c r="K66" s="42" t="s">
        <v>3</v>
      </c>
      <c r="L66" s="82">
        <f>+'Despacho por tipo'!L66+'Exportación por tipo'!L66</f>
        <v>1231.100113</v>
      </c>
      <c r="M66" s="82">
        <f>+SUM(C61:C66)+SUM(B67:B72)</f>
        <v>1160.2741999999998</v>
      </c>
      <c r="N66" s="82">
        <f t="shared" ref="N66" si="111">+SUM(D61:D66)+SUM(C67:C72)</f>
        <v>1095.8883999999998</v>
      </c>
      <c r="O66" s="82">
        <f>+SUM(E61:E66)+SUM(D67:D72)</f>
        <v>1151.5090999999998</v>
      </c>
      <c r="P66" s="82">
        <f>+SUM(F61:F66)+SUM(E67:E72)</f>
        <v>1295.9731000000002</v>
      </c>
      <c r="Q66" s="83">
        <f>+SUM(G61:G66)+SUM(F67:F72)</f>
        <v>1252.0430999999999</v>
      </c>
      <c r="R66" s="84">
        <f>+SUM(H61:H66)+SUM(G67:G72)</f>
        <v>1148.4438</v>
      </c>
      <c r="S66" s="80">
        <f t="shared" si="103"/>
        <v>-8.2744196266086867E-2</v>
      </c>
      <c r="T66" s="7">
        <f t="shared" si="104"/>
        <v>-2.047610367226893E-3</v>
      </c>
    </row>
    <row r="67" spans="1:20" ht="15" customHeight="1">
      <c r="A67" s="42" t="s">
        <v>4</v>
      </c>
      <c r="B67" s="82">
        <f>+'Despacho por tipo'!B67+'Exportación por tipo'!B67</f>
        <v>99.2697</v>
      </c>
      <c r="C67" s="82">
        <f>+'Despacho por tipo'!C67+'Exportación por tipo'!C67</f>
        <v>100.66669999999999</v>
      </c>
      <c r="D67" s="82">
        <f>+'Despacho por tipo'!D67+'Exportación por tipo'!D67</f>
        <v>100.9473</v>
      </c>
      <c r="E67" s="82">
        <f>+'Despacho por tipo'!E67+'Exportación por tipo'!E67</f>
        <v>106.164</v>
      </c>
      <c r="F67" s="82">
        <f>+'Despacho por tipo'!F67+'Exportación por tipo'!F67</f>
        <v>132.05270000000002</v>
      </c>
      <c r="G67" s="83">
        <f>+'Despacho por tipo'!G67+'Exportación por tipo'!G67</f>
        <v>105.29610000000001</v>
      </c>
      <c r="H67" s="37">
        <f>+'Despacho por tipo'!H67+'Exportación por tipo'!H67</f>
        <v>98.580100000000002</v>
      </c>
      <c r="I67" s="7">
        <f t="shared" ref="I67" si="112">+H67/G67-1</f>
        <v>-6.3782039410766433E-2</v>
      </c>
      <c r="K67" s="42" t="s">
        <v>4</v>
      </c>
      <c r="L67" s="82">
        <f>+'Despacho por tipo'!L67+'Exportación por tipo'!L67</f>
        <v>1217.412566</v>
      </c>
      <c r="M67" s="82">
        <f>+SUM(C61:C67)+SUM(B68:B72)</f>
        <v>1161.6712</v>
      </c>
      <c r="N67" s="82">
        <f t="shared" ref="N67" si="113">+SUM(D61:D67)+SUM(C68:C72)</f>
        <v>1096.1689999999999</v>
      </c>
      <c r="O67" s="82">
        <f>+SUM(E61:E67)+SUM(D68:D72)</f>
        <v>1156.7257999999999</v>
      </c>
      <c r="P67" s="82">
        <f>+SUM(F61:F67)+SUM(E68:E72)</f>
        <v>1321.8618000000001</v>
      </c>
      <c r="Q67" s="83">
        <f>+SUM(G61:G67)+SUM(F68:F72)</f>
        <v>1225.2865000000002</v>
      </c>
      <c r="R67" s="84">
        <f>+SUM(H61:H67)+SUM(G68:G72)</f>
        <v>1141.7277999999999</v>
      </c>
      <c r="S67" s="80">
        <f t="shared" si="103"/>
        <v>-6.8195234339071154E-2</v>
      </c>
      <c r="T67" s="7">
        <f t="shared" si="104"/>
        <v>-3.4573951809884207E-3</v>
      </c>
    </row>
    <row r="68" spans="1:20" ht="15" customHeight="1">
      <c r="A68" s="42" t="s">
        <v>5</v>
      </c>
      <c r="B68" s="82">
        <f>+'Despacho por tipo'!B68+'Exportación por tipo'!B68</f>
        <v>119.09869999999999</v>
      </c>
      <c r="C68" s="82">
        <f>+'Despacho por tipo'!C68+'Exportación por tipo'!C68</f>
        <v>107.4945</v>
      </c>
      <c r="D68" s="82">
        <f>+'Despacho por tipo'!D68+'Exportación por tipo'!D68</f>
        <v>114.90780000000001</v>
      </c>
      <c r="E68" s="82">
        <f>+'Despacho por tipo'!E68+'Exportación por tipo'!E68</f>
        <v>114.8274</v>
      </c>
      <c r="F68" s="82">
        <f>+'Despacho por tipo'!F68+'Exportación por tipo'!F68</f>
        <v>118.5077</v>
      </c>
      <c r="G68" s="83">
        <f>+'Despacho por tipo'!G68+'Exportación por tipo'!G68</f>
        <v>107.9273</v>
      </c>
      <c r="H68" s="37"/>
      <c r="I68" s="7"/>
      <c r="K68" s="42" t="s">
        <v>5</v>
      </c>
      <c r="L68" s="82">
        <f>+'Despacho por tipo'!L68+'Exportación por tipo'!L68</f>
        <v>1229.823932</v>
      </c>
      <c r="M68" s="82">
        <f>+SUM(C61:C68)+SUM(B69:B72)</f>
        <v>1150.067</v>
      </c>
      <c r="N68" s="82">
        <f t="shared" ref="N68" si="114">+SUM(D61:D68)+SUM(C69:C72)</f>
        <v>1103.5823</v>
      </c>
      <c r="O68" s="82">
        <f>+SUM(E61:E68)+SUM(D69:D72)</f>
        <v>1156.6453999999999</v>
      </c>
      <c r="P68" s="82">
        <f>+SUM(F61:F68)+SUM(E69:E72)</f>
        <v>1325.5421000000001</v>
      </c>
      <c r="Q68" s="83">
        <f t="shared" ref="Q68" si="115">+SUM(G61:G68)+SUM(F69:F72)</f>
        <v>1214.7061000000001</v>
      </c>
      <c r="R68" s="84"/>
      <c r="S68" s="80"/>
      <c r="T68" s="7"/>
    </row>
    <row r="69" spans="1:20" ht="15" customHeight="1">
      <c r="A69" s="42" t="s">
        <v>6</v>
      </c>
      <c r="B69" s="82">
        <f>+'Despacho por tipo'!B69+'Exportación por tipo'!B69</f>
        <v>112.776</v>
      </c>
      <c r="C69" s="82">
        <f>+'Despacho por tipo'!C69+'Exportación por tipo'!C69</f>
        <v>102.2958</v>
      </c>
      <c r="D69" s="82">
        <f>+'Despacho por tipo'!D69+'Exportación por tipo'!D69</f>
        <v>104.9539</v>
      </c>
      <c r="E69" s="82">
        <f>+'Despacho por tipo'!E69+'Exportación por tipo'!E69</f>
        <v>103.7278</v>
      </c>
      <c r="F69" s="82">
        <f>+'Despacho por tipo'!F69+'Exportación por tipo'!F69</f>
        <v>118.7444</v>
      </c>
      <c r="G69" s="83">
        <f>+'Despacho por tipo'!G69+'Exportación por tipo'!G69</f>
        <v>100.95010000000001</v>
      </c>
      <c r="H69" s="37"/>
      <c r="I69" s="7"/>
      <c r="K69" s="42" t="s">
        <v>6</v>
      </c>
      <c r="L69" s="82">
        <f>+'Despacho por tipo'!L69+'Exportación por tipo'!L69</f>
        <v>1230.420744</v>
      </c>
      <c r="M69" s="82">
        <f>+SUM(C61:C69)+SUM(B70:B72)</f>
        <v>1139.5868</v>
      </c>
      <c r="N69" s="82">
        <f t="shared" ref="N69" si="116">+SUM(D61:D69)+SUM(C70:C72)</f>
        <v>1106.2404000000001</v>
      </c>
      <c r="O69" s="82">
        <f>+SUM(E61:E69)+SUM(D70:D72)</f>
        <v>1155.4193</v>
      </c>
      <c r="P69" s="82">
        <f>+SUM(F61:F69)+SUM(E70:E72)</f>
        <v>1340.5587</v>
      </c>
      <c r="Q69" s="83">
        <f>+SUM(G61:G69)+SUM(F70:F72)</f>
        <v>1196.9118000000001</v>
      </c>
      <c r="R69" s="84"/>
      <c r="S69" s="80"/>
      <c r="T69" s="7"/>
    </row>
    <row r="70" spans="1:20" ht="15" customHeight="1">
      <c r="A70" s="42" t="s">
        <v>7</v>
      </c>
      <c r="B70" s="82">
        <f>+'Despacho por tipo'!B70+'Exportación por tipo'!B70</f>
        <v>106.16</v>
      </c>
      <c r="C70" s="82">
        <f>+'Despacho por tipo'!C70+'Exportación por tipo'!C70</f>
        <v>98.092899999999986</v>
      </c>
      <c r="D70" s="82">
        <f>+'Despacho por tipo'!D70+'Exportación por tipo'!D70</f>
        <v>103.63420000000001</v>
      </c>
      <c r="E70" s="82">
        <f>+'Despacho por tipo'!E70+'Exportación por tipo'!E70</f>
        <v>113.42700000000001</v>
      </c>
      <c r="F70" s="82">
        <f>+'Despacho por tipo'!F70+'Exportación por tipo'!F70</f>
        <v>115.47399999999999</v>
      </c>
      <c r="G70" s="83">
        <f>+'Despacho por tipo'!G70+'Exportación por tipo'!G70</f>
        <v>95.235399999999998</v>
      </c>
      <c r="H70" s="37"/>
      <c r="I70" s="7"/>
      <c r="K70" s="42" t="s">
        <v>7</v>
      </c>
      <c r="L70" s="82">
        <f>+'Despacho por tipo'!L70+'Exportación por tipo'!L70</f>
        <v>1219.9181090000002</v>
      </c>
      <c r="M70" s="82">
        <f>+SUM(C61:C70)+SUM(B71:B72)</f>
        <v>1131.5197000000001</v>
      </c>
      <c r="N70" s="82">
        <f t="shared" ref="N70" si="117">+SUM(D61:D70)+SUM(C71:C72)</f>
        <v>1111.7817</v>
      </c>
      <c r="O70" s="82">
        <f>+SUM(E61:E70)+SUM(D71:D72)</f>
        <v>1165.2121</v>
      </c>
      <c r="P70" s="82">
        <f>+SUM(F61:F70)+SUM(E71:E72)</f>
        <v>1342.6057000000001</v>
      </c>
      <c r="Q70" s="83">
        <f>+SUM(G61:G70)+SUM(F71:F72)</f>
        <v>1176.6732000000002</v>
      </c>
      <c r="R70" s="84"/>
      <c r="S70" s="80"/>
      <c r="T70" s="7"/>
    </row>
    <row r="71" spans="1:20" ht="15" customHeight="1">
      <c r="A71" s="42" t="s">
        <v>8</v>
      </c>
      <c r="B71" s="82">
        <f>+'Despacho por tipo'!B71+'Exportación por tipo'!B71</f>
        <v>98.044899999999998</v>
      </c>
      <c r="C71" s="82">
        <f>+'Despacho por tipo'!C71+'Exportación por tipo'!C71</f>
        <v>95.087699999999998</v>
      </c>
      <c r="D71" s="82">
        <f>+'Despacho por tipo'!D71+'Exportación por tipo'!D71</f>
        <v>91.196599999999989</v>
      </c>
      <c r="E71" s="82">
        <f>+'Despacho por tipo'!E71+'Exportación por tipo'!E71</f>
        <v>103.9836</v>
      </c>
      <c r="F71" s="82">
        <f>+'Despacho por tipo'!F71+'Exportación por tipo'!F71</f>
        <v>107.91560000000001</v>
      </c>
      <c r="G71" s="83">
        <f>+'Despacho por tipo'!G71+'Exportación por tipo'!G71</f>
        <v>108.899</v>
      </c>
      <c r="H71" s="37"/>
      <c r="I71" s="7"/>
      <c r="K71" s="42" t="s">
        <v>8</v>
      </c>
      <c r="L71" s="82">
        <f>+'Despacho por tipo'!L71+'Exportación por tipo'!L71</f>
        <v>1210.474412</v>
      </c>
      <c r="M71" s="82">
        <f>+SUM(C61:C71)+SUM(B72)</f>
        <v>1128.5625</v>
      </c>
      <c r="N71" s="82">
        <f t="shared" ref="N71" si="118">+SUM(D61:D71)+SUM(C72)</f>
        <v>1107.8905999999999</v>
      </c>
      <c r="O71" s="82">
        <f>+SUM(E61:E71)+SUM(D72)</f>
        <v>1177.9991</v>
      </c>
      <c r="P71" s="82">
        <f>+SUM(F61:F71)+SUM(E72)</f>
        <v>1346.5377000000003</v>
      </c>
      <c r="Q71" s="83">
        <f>+SUM(G61:G71)+SUM(F72)</f>
        <v>1177.6566</v>
      </c>
      <c r="R71" s="84"/>
      <c r="S71" s="80"/>
      <c r="T71" s="7"/>
    </row>
    <row r="72" spans="1:20" ht="15" customHeight="1">
      <c r="A72" s="42" t="s">
        <v>9</v>
      </c>
      <c r="B72" s="82">
        <f>+'Despacho por tipo'!B72+'Exportación por tipo'!B72</f>
        <v>96.037200000000013</v>
      </c>
      <c r="C72" s="82">
        <f>+'Despacho por tipo'!C72+'Exportación por tipo'!C72</f>
        <v>83.239399999999989</v>
      </c>
      <c r="D72" s="82">
        <f>+'Despacho por tipo'!D72+'Exportación por tipo'!D72</f>
        <v>90.308099999999996</v>
      </c>
      <c r="E72" s="82">
        <f>+'Despacho por tipo'!E72+'Exportación por tipo'!E72</f>
        <v>110.0403</v>
      </c>
      <c r="F72" s="82">
        <f>+'Despacho por tipo'!F72+'Exportación por tipo'!F72</f>
        <v>101.3207</v>
      </c>
      <c r="G72" s="83">
        <f>+'Despacho por tipo'!G72+'Exportación por tipo'!G72</f>
        <v>101.1844</v>
      </c>
      <c r="H72" s="37"/>
      <c r="I72" s="7"/>
      <c r="K72" s="42" t="s">
        <v>9</v>
      </c>
      <c r="L72" s="82">
        <f>+'Despacho por tipo'!L72+'Exportación por tipo'!L72</f>
        <v>1201.4457360000001</v>
      </c>
      <c r="M72" s="82">
        <f>+SUM(C61:C72)</f>
        <v>1115.7646999999999</v>
      </c>
      <c r="N72" s="82">
        <f t="shared" ref="N72" si="119">+SUM(D61:D72)</f>
        <v>1114.9593</v>
      </c>
      <c r="O72" s="82">
        <f>+SUM(E61:E72)</f>
        <v>1197.7312999999999</v>
      </c>
      <c r="P72" s="6">
        <f>+SUM(F61:F72)</f>
        <v>1337.8181000000002</v>
      </c>
      <c r="Q72" s="82">
        <f>+SUM(G61:G72)</f>
        <v>1177.5203000000001</v>
      </c>
      <c r="R72" s="37"/>
      <c r="S72" s="80"/>
      <c r="T72" s="7"/>
    </row>
    <row r="73" spans="1:20" ht="28">
      <c r="A73" s="53" t="s">
        <v>13</v>
      </c>
      <c r="B73" s="85">
        <f>SUM(B61:B72)</f>
        <v>1201.4457359999999</v>
      </c>
      <c r="C73" s="85">
        <f t="shared" ref="C73:G73" si="120">SUM(C61:C72)</f>
        <v>1115.7646999999999</v>
      </c>
      <c r="D73" s="85">
        <f t="shared" si="120"/>
        <v>1114.9593</v>
      </c>
      <c r="E73" s="85">
        <f t="shared" si="120"/>
        <v>1197.7312999999999</v>
      </c>
      <c r="F73" s="85">
        <f t="shared" si="120"/>
        <v>1337.8181000000002</v>
      </c>
      <c r="G73" s="204">
        <f t="shared" si="120"/>
        <v>1177.5203000000001</v>
      </c>
      <c r="H73" s="55"/>
      <c r="I73" s="56"/>
      <c r="J73" s="3"/>
      <c r="K73" s="43" t="s">
        <v>14</v>
      </c>
      <c r="L73" s="85">
        <f>+AVERAGE(L61:L72)</f>
        <v>1240.8359138333333</v>
      </c>
      <c r="M73" s="85">
        <f>+AVERAGE(M61:M72)</f>
        <v>1152.2755479166665</v>
      </c>
      <c r="N73" s="85">
        <f t="shared" ref="N73:R73" si="121">+AVERAGE(N61:N72)</f>
        <v>1107.5877916666668</v>
      </c>
      <c r="O73" s="85">
        <f t="shared" si="121"/>
        <v>1154.4876249999998</v>
      </c>
      <c r="P73" s="85">
        <f t="shared" si="121"/>
        <v>1297.4069416666669</v>
      </c>
      <c r="Q73" s="204">
        <f t="shared" si="121"/>
        <v>1237.6560583333332</v>
      </c>
      <c r="R73" s="55">
        <f t="shared" si="121"/>
        <v>1159.9899714285714</v>
      </c>
      <c r="S73" s="81">
        <f t="shared" ref="S73" si="122">+Q73/P73-1</f>
        <v>-4.605408019212287E-2</v>
      </c>
      <c r="T73" s="77">
        <f t="shared" ref="T73" si="123">+POWER(Q73/L73,0.2)-1</f>
        <v>-5.1306059990008368E-4</v>
      </c>
    </row>
    <row r="74" spans="1:20" ht="29" thickBot="1">
      <c r="A74" s="61" t="s">
        <v>12</v>
      </c>
      <c r="B74" s="62"/>
      <c r="C74" s="63">
        <f>+C73/B73-1</f>
        <v>-7.1314944514481171E-2</v>
      </c>
      <c r="D74" s="63">
        <f t="shared" ref="D74:G74" si="124">+D73/C73-1</f>
        <v>-7.218367815364779E-4</v>
      </c>
      <c r="E74" s="63">
        <f t="shared" si="124"/>
        <v>7.4237687420518395E-2</v>
      </c>
      <c r="F74" s="63">
        <f t="shared" si="124"/>
        <v>0.11696012285894186</v>
      </c>
      <c r="G74" s="207">
        <f t="shared" si="124"/>
        <v>-0.11982032534916376</v>
      </c>
      <c r="H74" s="64"/>
      <c r="I74" s="65"/>
      <c r="K74" s="45" t="s">
        <v>12</v>
      </c>
      <c r="L74" s="49"/>
      <c r="M74" s="50">
        <f>+M73/L73-1</f>
        <v>-7.1371536662793611E-2</v>
      </c>
      <c r="N74" s="50">
        <f t="shared" ref="N74:R74" si="125">+N73/M73-1</f>
        <v>-3.8782178733893891E-2</v>
      </c>
      <c r="O74" s="50">
        <f t="shared" si="125"/>
        <v>4.2344122683728225E-2</v>
      </c>
      <c r="P74" s="50">
        <f t="shared" si="125"/>
        <v>0.12379458520975239</v>
      </c>
      <c r="Q74" s="72">
        <f t="shared" si="125"/>
        <v>-4.605408019212287E-2</v>
      </c>
      <c r="R74" s="75">
        <f t="shared" si="125"/>
        <v>-6.2752560682609593E-2</v>
      </c>
      <c r="S74" s="51"/>
      <c r="T74" s="52"/>
    </row>
  </sheetData>
  <mergeCells count="11">
    <mergeCell ref="A41:I41"/>
    <mergeCell ref="K41:T41"/>
    <mergeCell ref="A59:I59"/>
    <mergeCell ref="K59:T59"/>
    <mergeCell ref="A1:T1"/>
    <mergeCell ref="A2:T2"/>
    <mergeCell ref="A3:T3"/>
    <mergeCell ref="A5:I5"/>
    <mergeCell ref="K5:T5"/>
    <mergeCell ref="A23:I23"/>
    <mergeCell ref="K23:T23"/>
  </mergeCells>
  <hyperlinks>
    <hyperlink ref="V1" location="INDICE!A1" display="VOLVER INDICE"/>
  </hyperlink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40"/>
  <sheetViews>
    <sheetView workbookViewId="0">
      <selection activeCell="R132" sqref="R132:T132"/>
    </sheetView>
  </sheetViews>
  <sheetFormatPr baseColWidth="10" defaultRowHeight="14" x14ac:dyDescent="0"/>
  <cols>
    <col min="1" max="1" width="11.83203125" style="1" customWidth="1"/>
    <col min="2" max="9" width="8.5" style="1" customWidth="1"/>
    <col min="10" max="10" width="5" style="1" customWidth="1"/>
    <col min="11" max="11" width="10.5" style="1" customWidth="1"/>
    <col min="12" max="19" width="8.5" style="1" customWidth="1"/>
    <col min="20" max="20" width="9.5" style="1" customWidth="1"/>
    <col min="21" max="21" width="10.83203125" style="1"/>
    <col min="22" max="22" width="15.1640625" style="1" customWidth="1"/>
    <col min="23" max="16384" width="10.83203125" style="1"/>
  </cols>
  <sheetData>
    <row r="1" spans="1:23" ht="15">
      <c r="A1" s="281" t="s">
        <v>194</v>
      </c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  <c r="P1" s="282"/>
      <c r="Q1" s="282"/>
      <c r="R1" s="282"/>
      <c r="S1" s="282"/>
      <c r="T1" s="282"/>
      <c r="V1" s="192" t="s">
        <v>206</v>
      </c>
      <c r="W1" s="193"/>
    </row>
    <row r="2" spans="1:23" ht="15">
      <c r="A2" s="281" t="s">
        <v>22</v>
      </c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2"/>
      <c r="Q2" s="282"/>
      <c r="R2" s="282"/>
      <c r="S2" s="282"/>
      <c r="T2" s="282"/>
    </row>
    <row r="3" spans="1:23" ht="15">
      <c r="A3" s="283" t="s">
        <v>19</v>
      </c>
      <c r="B3" s="284"/>
      <c r="C3" s="284"/>
      <c r="D3" s="284"/>
      <c r="E3" s="284"/>
      <c r="F3" s="284"/>
      <c r="G3" s="284"/>
      <c r="H3" s="284"/>
      <c r="I3" s="284"/>
      <c r="J3" s="284"/>
      <c r="K3" s="284"/>
      <c r="L3" s="284"/>
      <c r="M3" s="284"/>
      <c r="N3" s="284"/>
      <c r="O3" s="284"/>
      <c r="P3" s="284"/>
      <c r="Q3" s="284"/>
      <c r="R3" s="284"/>
      <c r="S3" s="284"/>
      <c r="T3" s="284"/>
    </row>
    <row r="4" spans="1:23" ht="15" thickBo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</row>
    <row r="5" spans="1:23" ht="15" thickBot="1">
      <c r="A5" s="275" t="s">
        <v>284</v>
      </c>
      <c r="B5" s="276"/>
      <c r="C5" s="276"/>
      <c r="D5" s="276"/>
      <c r="E5" s="276"/>
      <c r="F5" s="276"/>
      <c r="G5" s="276"/>
      <c r="H5" s="276"/>
      <c r="I5" s="277"/>
      <c r="J5" s="2"/>
      <c r="K5" s="275" t="s">
        <v>285</v>
      </c>
      <c r="L5" s="276"/>
      <c r="M5" s="276"/>
      <c r="N5" s="276"/>
      <c r="O5" s="276"/>
      <c r="P5" s="276"/>
      <c r="Q5" s="276"/>
      <c r="R5" s="276"/>
      <c r="S5" s="276"/>
      <c r="T5" s="277"/>
    </row>
    <row r="6" spans="1:23" ht="42">
      <c r="A6" s="38"/>
      <c r="B6" s="39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210">
        <f t="shared" si="0"/>
        <v>2021</v>
      </c>
      <c r="H6" s="40">
        <v>2022</v>
      </c>
      <c r="I6" s="41" t="s">
        <v>16</v>
      </c>
      <c r="J6" s="2"/>
      <c r="K6" s="67"/>
      <c r="L6" s="66">
        <v>2016</v>
      </c>
      <c r="M6" s="66">
        <f>+L6+1</f>
        <v>2017</v>
      </c>
      <c r="N6" s="66">
        <f t="shared" ref="N6:Q6" si="1">+M6+1</f>
        <v>2018</v>
      </c>
      <c r="O6" s="66">
        <f t="shared" si="1"/>
        <v>2019</v>
      </c>
      <c r="P6" s="66">
        <f t="shared" si="1"/>
        <v>2020</v>
      </c>
      <c r="Q6" s="68">
        <f t="shared" si="1"/>
        <v>2021</v>
      </c>
      <c r="R6" s="73">
        <v>2022</v>
      </c>
      <c r="S6" s="79" t="s">
        <v>16</v>
      </c>
      <c r="T6" s="76" t="s">
        <v>21</v>
      </c>
    </row>
    <row r="7" spans="1:23">
      <c r="A7" s="42" t="s">
        <v>10</v>
      </c>
      <c r="B7" s="174">
        <f>+'[1]10.PRECIO DEL VINO DE TRASLADO'!V437</f>
        <v>2385.2779043227174</v>
      </c>
      <c r="C7" s="174">
        <f>+'[1]10.PRECIO DEL VINO DE TRASLADO'!V449</f>
        <v>5645.0819474008022</v>
      </c>
      <c r="D7" s="174">
        <f>+'[1]10.PRECIO DEL VINO DE TRASLADO'!V461</f>
        <v>4939.2771395510672</v>
      </c>
      <c r="E7" s="174">
        <f>+'[1]10.PRECIO DEL VINO DE TRASLADO'!V473</f>
        <v>2687.5114390039007</v>
      </c>
      <c r="F7" s="174">
        <f>+'[1]10.PRECIO DEL VINO DE TRASLADO'!V485</f>
        <v>1721.6811200617046</v>
      </c>
      <c r="G7" s="175">
        <f>+'[1]10.PRECIO DEL VINO DE TRASLADO'!V497</f>
        <v>3109.5328227898081</v>
      </c>
      <c r="H7" s="176">
        <f>+'[1]10.PRECIO DEL VINO DE TRASLADO'!V509</f>
        <v>4486.0346487006736</v>
      </c>
      <c r="I7" s="7">
        <f t="shared" ref="I7:I13" si="2">+H7/G7-1</f>
        <v>0.4426715858480299</v>
      </c>
      <c r="J7" s="2"/>
      <c r="K7" s="42" t="s">
        <v>10</v>
      </c>
      <c r="L7" s="174">
        <f>+AVERAGE('[1]10.PRECIO DEL VINO DE TRASLADO'!V426:V437)</f>
        <v>2503.0384236521227</v>
      </c>
      <c r="M7" s="174">
        <f t="shared" ref="M7:R7" si="3">+(SUM(C7)+SUM(B8:B18))/12</f>
        <v>4667.8932603204448</v>
      </c>
      <c r="N7" s="174">
        <f t="shared" si="3"/>
        <v>5409.1251583492549</v>
      </c>
      <c r="O7" s="174">
        <f t="shared" si="3"/>
        <v>3712.6954844704183</v>
      </c>
      <c r="P7" s="174">
        <f t="shared" si="3"/>
        <v>1900.3353111058839</v>
      </c>
      <c r="Q7" s="175">
        <f t="shared" si="3"/>
        <v>2167.6226181940165</v>
      </c>
      <c r="R7" s="176">
        <f t="shared" si="3"/>
        <v>3924.8622442778656</v>
      </c>
      <c r="S7" s="80">
        <f t="shared" ref="S7:S12" si="4">+R7/Q7-1</f>
        <v>0.81067599652005695</v>
      </c>
      <c r="T7" s="7">
        <f t="shared" ref="T7:T12" si="5">+POWER(R7/M7,0.2)-1</f>
        <v>-3.4081018971327981E-2</v>
      </c>
    </row>
    <row r="8" spans="1:23">
      <c r="A8" s="42" t="s">
        <v>11</v>
      </c>
      <c r="B8" s="174">
        <f>+'[1]10.PRECIO DEL VINO DE TRASLADO'!V438</f>
        <v>2843.0340218692249</v>
      </c>
      <c r="C8" s="174">
        <f>+'[1]10.PRECIO DEL VINO DE TRASLADO'!V450</f>
        <v>6367.1755118200917</v>
      </c>
      <c r="D8" s="174">
        <f>+'[1]10.PRECIO DEL VINO DE TRASLADO'!V462</f>
        <v>4749.1431104294843</v>
      </c>
      <c r="E8" s="174">
        <f>+'[1]10.PRECIO DEL VINO DE TRASLADO'!V474</f>
        <v>2662.4128761767051</v>
      </c>
      <c r="F8" s="174">
        <f>+'[1]10.PRECIO DEL VINO DE TRASLADO'!V486</f>
        <v>1962.9877054006383</v>
      </c>
      <c r="G8" s="175">
        <f>+'[1]10.PRECIO DEL VINO DE TRASLADO'!V498</f>
        <v>3322.5630665817152</v>
      </c>
      <c r="H8" s="176">
        <f>+'[1]10.PRECIO DEL VINO DE TRASLADO'!V510</f>
        <v>3497.0533160880395</v>
      </c>
      <c r="I8" s="7">
        <f t="shared" si="2"/>
        <v>5.251676070842537E-2</v>
      </c>
      <c r="J8" s="2"/>
      <c r="K8" s="42" t="s">
        <v>11</v>
      </c>
      <c r="L8" s="174">
        <f>+AVERAGE('[1]10.PRECIO DEL VINO DE TRASLADO'!V427:V438)</f>
        <v>2524.6311479608667</v>
      </c>
      <c r="M8" s="174">
        <f t="shared" ref="M8:R8" si="6">+(SUM(C7:C8)+SUM(B9:B18))/12</f>
        <v>4961.5717178163504</v>
      </c>
      <c r="N8" s="174">
        <f t="shared" si="6"/>
        <v>5274.2891249000377</v>
      </c>
      <c r="O8" s="174">
        <f t="shared" si="6"/>
        <v>3538.8012982826872</v>
      </c>
      <c r="P8" s="174">
        <f t="shared" si="6"/>
        <v>1842.0498802078782</v>
      </c>
      <c r="Q8" s="175">
        <f t="shared" si="6"/>
        <v>2280.9205649591063</v>
      </c>
      <c r="R8" s="176">
        <f t="shared" si="6"/>
        <v>3939.4030984033925</v>
      </c>
      <c r="S8" s="80">
        <f t="shared" si="4"/>
        <v>0.7271110440770745</v>
      </c>
      <c r="T8" s="7">
        <f t="shared" si="5"/>
        <v>-4.5090465283117442E-2</v>
      </c>
    </row>
    <row r="9" spans="1:23">
      <c r="A9" s="42" t="s">
        <v>0</v>
      </c>
      <c r="B9" s="174">
        <f>+'[1]10.PRECIO DEL VINO DE TRASLADO'!V439</f>
        <v>3489.3626915638397</v>
      </c>
      <c r="C9" s="174">
        <f>+'[1]10.PRECIO DEL VINO DE TRASLADO'!V451</f>
        <v>5926.7748234201754</v>
      </c>
      <c r="D9" s="174">
        <f>+'[1]10.PRECIO DEL VINO DE TRASLADO'!V463</f>
        <v>4711.787693898531</v>
      </c>
      <c r="E9" s="174">
        <f>+'[1]10.PRECIO DEL VINO DE TRASLADO'!V475</f>
        <v>2252.0521457252926</v>
      </c>
      <c r="F9" s="174">
        <f>+'[1]10.PRECIO DEL VINO DE TRASLADO'!V487</f>
        <v>1792.8212529827097</v>
      </c>
      <c r="G9" s="175">
        <f>+'[1]10.PRECIO DEL VINO DE TRASLADO'!V499</f>
        <v>3490.9817213292972</v>
      </c>
      <c r="H9" s="176">
        <f>+'[1]10.PRECIO DEL VINO DE TRASLADO'!V511</f>
        <v>3924.6920800459748</v>
      </c>
      <c r="I9" s="7">
        <f t="shared" si="2"/>
        <v>0.12423736167588095</v>
      </c>
      <c r="J9" s="2"/>
      <c r="K9" s="42" t="s">
        <v>0</v>
      </c>
      <c r="L9" s="174">
        <f>+AVERAGE('[1]10.PRECIO DEL VINO DE TRASLADO'!V428:V439)</f>
        <v>2604.9728770772999</v>
      </c>
      <c r="M9" s="174">
        <f t="shared" ref="M9:R9" si="7">+(SUM(C7:C9)+SUM(B10:B18))/12</f>
        <v>5164.6893954710449</v>
      </c>
      <c r="N9" s="174">
        <f t="shared" si="7"/>
        <v>5173.0401974399001</v>
      </c>
      <c r="O9" s="174">
        <f t="shared" si="7"/>
        <v>3333.8233359349165</v>
      </c>
      <c r="P9" s="174">
        <f t="shared" si="7"/>
        <v>1803.7806391459962</v>
      </c>
      <c r="Q9" s="175">
        <f t="shared" si="7"/>
        <v>2422.433937321322</v>
      </c>
      <c r="R9" s="176">
        <f t="shared" si="7"/>
        <v>3975.5456282964492</v>
      </c>
      <c r="S9" s="80">
        <f t="shared" si="4"/>
        <v>0.64113686117381863</v>
      </c>
      <c r="T9" s="7">
        <f t="shared" si="5"/>
        <v>-5.0990616019782831E-2</v>
      </c>
    </row>
    <row r="10" spans="1:23">
      <c r="A10" s="42" t="s">
        <v>1</v>
      </c>
      <c r="B10" s="174">
        <f>+'[1]10.PRECIO DEL VINO DE TRASLADO'!V440</f>
        <v>3414.6954773931107</v>
      </c>
      <c r="C10" s="174">
        <f>+'[1]10.PRECIO DEL VINO DE TRASLADO'!V452</f>
        <v>5728.733109624498</v>
      </c>
      <c r="D10" s="174">
        <f>+'[1]10.PRECIO DEL VINO DE TRASLADO'!V464</f>
        <v>4420.3067918871293</v>
      </c>
      <c r="E10" s="174">
        <f>+'[1]10.PRECIO DEL VINO DE TRASLADO'!V476</f>
        <v>1967.4245048209527</v>
      </c>
      <c r="F10" s="174">
        <f>+'[1]10.PRECIO DEL VINO DE TRASLADO'!V488</f>
        <v>1685.1994247949867</v>
      </c>
      <c r="G10" s="175">
        <f>+'[1]10.PRECIO DEL VINO DE TRASLADO'!V500</f>
        <v>4117.9140844975218</v>
      </c>
      <c r="H10" s="176">
        <f>+'[1]10.PRECIO DEL VINO DE TRASLADO'!V512</f>
        <v>4968.8023254521831</v>
      </c>
      <c r="I10" s="7">
        <f t="shared" si="2"/>
        <v>0.2066308872635183</v>
      </c>
      <c r="J10" s="2"/>
      <c r="K10" s="42" t="s">
        <v>1</v>
      </c>
      <c r="L10" s="174">
        <f>+AVERAGE('[1]10.PRECIO DEL VINO DE TRASLADO'!V429:V440)</f>
        <v>2679.8966861272816</v>
      </c>
      <c r="M10" s="174">
        <f t="shared" ref="M10:R10" si="8">+(SUM(C7:C10)+SUM(B11:B18))/12</f>
        <v>5357.5258648236604</v>
      </c>
      <c r="N10" s="174">
        <f t="shared" si="8"/>
        <v>5064.0046709617864</v>
      </c>
      <c r="O10" s="174">
        <f t="shared" si="8"/>
        <v>3129.4164786794022</v>
      </c>
      <c r="P10" s="174">
        <f t="shared" si="8"/>
        <v>1780.2618824771655</v>
      </c>
      <c r="Q10" s="175">
        <f t="shared" si="8"/>
        <v>2625.1601589631996</v>
      </c>
      <c r="R10" s="176">
        <f t="shared" si="8"/>
        <v>4046.4529817093376</v>
      </c>
      <c r="S10" s="80">
        <f t="shared" si="4"/>
        <v>0.54141185172773376</v>
      </c>
      <c r="T10" s="7">
        <f t="shared" si="5"/>
        <v>-5.4585966875041247E-2</v>
      </c>
    </row>
    <row r="11" spans="1:23">
      <c r="A11" s="42" t="s">
        <v>2</v>
      </c>
      <c r="B11" s="174">
        <f>+'[1]10.PRECIO DEL VINO DE TRASLADO'!V441</f>
        <v>4193.5642670923389</v>
      </c>
      <c r="C11" s="174">
        <f>+'[1]10.PRECIO DEL VINO DE TRASLADO'!V453</f>
        <v>5252.1387163263107</v>
      </c>
      <c r="D11" s="174">
        <f>+'[1]10.PRECIO DEL VINO DE TRASLADO'!V465</f>
        <v>4337.9379837890738</v>
      </c>
      <c r="E11" s="174">
        <f>+'[1]10.PRECIO DEL VINO DE TRASLADO'!V477</f>
        <v>1764.1734348920052</v>
      </c>
      <c r="F11" s="174">
        <f>+'[1]10.PRECIO DEL VINO DE TRASLADO'!V489</f>
        <v>1660.3029495248963</v>
      </c>
      <c r="G11" s="175">
        <f>+'[1]10.PRECIO DEL VINO DE TRASLADO'!V501</f>
        <v>4207.8767661754719</v>
      </c>
      <c r="H11" s="176">
        <f>+'[1]10.PRECIO DEL VINO DE TRASLADO'!V513</f>
        <v>5100.6052457776022</v>
      </c>
      <c r="I11" s="7">
        <f t="shared" si="2"/>
        <v>0.21215651721985407</v>
      </c>
      <c r="J11" s="2"/>
      <c r="K11" s="42" t="s">
        <v>2</v>
      </c>
      <c r="L11" s="174">
        <f>+AVERAGE('[1]10.PRECIO DEL VINO DE TRASLADO'!V430:V441)</f>
        <v>2819.7874654403222</v>
      </c>
      <c r="M11" s="174">
        <f t="shared" ref="M11:R11" si="9">+(SUM(C7:C11)+SUM(B12:B18))/12</f>
        <v>5445.7404022598239</v>
      </c>
      <c r="N11" s="174">
        <f t="shared" si="9"/>
        <v>4987.8212765836834</v>
      </c>
      <c r="O11" s="174">
        <f t="shared" si="9"/>
        <v>2914.9360996046466</v>
      </c>
      <c r="P11" s="174">
        <f t="shared" si="9"/>
        <v>1771.6060086965736</v>
      </c>
      <c r="Q11" s="175">
        <f t="shared" si="9"/>
        <v>2837.4579770174146</v>
      </c>
      <c r="R11" s="176">
        <f t="shared" si="9"/>
        <v>4120.8470216761816</v>
      </c>
      <c r="S11" s="80">
        <f t="shared" si="4"/>
        <v>0.45230239709410514</v>
      </c>
      <c r="T11" s="7">
        <f t="shared" si="5"/>
        <v>-5.4229177789903993E-2</v>
      </c>
    </row>
    <row r="12" spans="1:23">
      <c r="A12" s="42" t="s">
        <v>3</v>
      </c>
      <c r="B12" s="174">
        <f>+'[1]10.PRECIO DEL VINO DE TRASLADO'!V442</f>
        <v>4469.2511349653823</v>
      </c>
      <c r="C12" s="174">
        <f>+'[1]10.PRECIO DEL VINO DE TRASLADO'!V454</f>
        <v>5922.5152954522764</v>
      </c>
      <c r="D12" s="174">
        <f>+'[1]10.PRECIO DEL VINO DE TRASLADO'!V466</f>
        <v>4208.0652367932171</v>
      </c>
      <c r="E12" s="174">
        <f>+'[1]10.PRECIO DEL VINO DE TRASLADO'!V478</f>
        <v>1925.5212481763799</v>
      </c>
      <c r="F12" s="174">
        <f>+'[1]10.PRECIO DEL VINO DE TRASLADO'!V490</f>
        <v>1815.248753691252</v>
      </c>
      <c r="G12" s="175">
        <f>+'[1]10.PRECIO DEL VINO DE TRASLADO'!V502</f>
        <v>4447.670143082838</v>
      </c>
      <c r="H12" s="176">
        <f>+'[1]10.PRECIO DEL VINO DE TRASLADO'!V514</f>
        <v>4005.4373192802568</v>
      </c>
      <c r="I12" s="7">
        <f t="shared" si="2"/>
        <v>-9.9430220671907543E-2</v>
      </c>
      <c r="J12" s="2"/>
      <c r="K12" s="42" t="s">
        <v>3</v>
      </c>
      <c r="L12" s="174">
        <f>+AVERAGE('[1]10.PRECIO DEL VINO DE TRASLADO'!V431:V442)</f>
        <v>2982.52892334237</v>
      </c>
      <c r="M12" s="174">
        <f t="shared" ref="M12:R12" si="10">+(SUM(C7:C12)+SUM(B13:B18))/12</f>
        <v>5566.8457489670654</v>
      </c>
      <c r="N12" s="174">
        <f t="shared" si="10"/>
        <v>4844.9504383620952</v>
      </c>
      <c r="O12" s="174">
        <f t="shared" si="10"/>
        <v>2724.7241005532437</v>
      </c>
      <c r="P12" s="174">
        <f t="shared" si="10"/>
        <v>1762.4166341561461</v>
      </c>
      <c r="Q12" s="175">
        <f t="shared" si="10"/>
        <v>3056.8264261333802</v>
      </c>
      <c r="R12" s="176">
        <f t="shared" si="10"/>
        <v>4083.9942863593001</v>
      </c>
      <c r="S12" s="80">
        <f t="shared" si="4"/>
        <v>0.3360242673396403</v>
      </c>
      <c r="T12" s="7">
        <f t="shared" si="5"/>
        <v>-6.0070700540652222E-2</v>
      </c>
    </row>
    <row r="13" spans="1:23">
      <c r="A13" s="42" t="s">
        <v>4</v>
      </c>
      <c r="B13" s="174">
        <f>+'[1]10.PRECIO DEL VINO DE TRASLADO'!V443</f>
        <v>4556.3101277496799</v>
      </c>
      <c r="C13" s="174">
        <f>+'[1]10.PRECIO DEL VINO DE TRASLADO'!V455</f>
        <v>4988.2963141513656</v>
      </c>
      <c r="D13" s="174">
        <f>+'[1]10.PRECIO DEL VINO DE TRASLADO'!V467</f>
        <v>3908.294454570756</v>
      </c>
      <c r="E13" s="174">
        <f>+'[1]10.PRECIO DEL VINO DE TRASLADO'!V479</f>
        <v>1727.2603237546909</v>
      </c>
      <c r="F13" s="174">
        <f>+'[1]10.PRECIO DEL VINO DE TRASLADO'!V491</f>
        <v>1954.9403916806139</v>
      </c>
      <c r="G13" s="175">
        <f>+'[1]10.PRECIO DEL VINO DE TRASLADO'!V503</f>
        <v>4419.8552187249179</v>
      </c>
      <c r="H13" s="176">
        <f>+'[1]10.PRECIO DEL VINO DE TRASLADO'!V515</f>
        <v>4451.7090979616114</v>
      </c>
      <c r="I13" s="7">
        <f t="shared" si="2"/>
        <v>7.2069960802658706E-3</v>
      </c>
      <c r="J13" s="2"/>
      <c r="K13" s="42" t="s">
        <v>4</v>
      </c>
      <c r="L13" s="174">
        <f>+AVERAGE('[1]10.PRECIO DEL VINO DE TRASLADO'!V432:V443)</f>
        <v>3154.9306818451482</v>
      </c>
      <c r="M13" s="174">
        <f t="shared" ref="M13:R13" si="11">+(SUM(C7:C13)+SUM(B14:B18))/12</f>
        <v>5602.8445978338741</v>
      </c>
      <c r="N13" s="174">
        <f t="shared" si="11"/>
        <v>4754.9502833970446</v>
      </c>
      <c r="O13" s="174">
        <f t="shared" si="11"/>
        <v>2542.9712563185712</v>
      </c>
      <c r="P13" s="174">
        <f t="shared" si="11"/>
        <v>1781.389973149973</v>
      </c>
      <c r="Q13" s="175">
        <f t="shared" si="11"/>
        <v>3262.2359950537393</v>
      </c>
      <c r="R13" s="176">
        <f t="shared" si="11"/>
        <v>4086.6487762956908</v>
      </c>
      <c r="S13" s="80">
        <f t="shared" ref="S13" si="12">+R13/Q13-1</f>
        <v>0.25271402268013143</v>
      </c>
      <c r="T13" s="7">
        <f t="shared" ref="T13" si="13">+POWER(R13/M13,0.2)-1</f>
        <v>-6.1159648298705016E-2</v>
      </c>
    </row>
    <row r="14" spans="1:23">
      <c r="A14" s="42" t="s">
        <v>5</v>
      </c>
      <c r="B14" s="174">
        <f>+'[1]10.PRECIO DEL VINO DE TRASLADO'!V444</f>
        <v>4669.073928505908</v>
      </c>
      <c r="C14" s="174">
        <f>+'[1]10.PRECIO DEL VINO DE TRASLADO'!V456</f>
        <v>5084.0455259888895</v>
      </c>
      <c r="D14" s="174">
        <f>+'[1]10.PRECIO DEL VINO DE TRASLADO'!V468</f>
        <v>3551.1210560928671</v>
      </c>
      <c r="E14" s="174">
        <f>+'[1]10.PRECIO DEL VINO DE TRASLADO'!V480</f>
        <v>1692.2498608386852</v>
      </c>
      <c r="F14" s="174">
        <f>+'[1]10.PRECIO DEL VINO DE TRASLADO'!V492</f>
        <v>2379.5825326526483</v>
      </c>
      <c r="G14" s="175">
        <f>+'[1]10.PRECIO DEL VINO DE TRASLADO'!V504</f>
        <v>4160.4242141794502</v>
      </c>
      <c r="H14" s="176"/>
      <c r="I14" s="7"/>
      <c r="J14" s="2"/>
      <c r="K14" s="42" t="s">
        <v>5</v>
      </c>
      <c r="L14" s="174">
        <f>+AVERAGE('[1]10.PRECIO DEL VINO DE TRASLADO'!V433:V444)</f>
        <v>3329.9321896307683</v>
      </c>
      <c r="M14" s="174">
        <f>+(SUM(C7:C14)+SUM(B15:B18))/12</f>
        <v>5637.4255642907883</v>
      </c>
      <c r="N14" s="174">
        <f>+(SUM(D7:D14)+SUM(C15:C18))/12</f>
        <v>4627.2065775723759</v>
      </c>
      <c r="O14" s="174">
        <f>+(SUM(E7:E14)+SUM(D15:D18))/12</f>
        <v>2388.0653233807229</v>
      </c>
      <c r="P14" s="174">
        <f>+(SUM(F7:F14)+SUM(E15:E18))/12</f>
        <v>1838.6676958011365</v>
      </c>
      <c r="Q14" s="175">
        <f>+(SUM(G7:G14)+SUM(F15:F18))/12</f>
        <v>3410.6394685143059</v>
      </c>
      <c r="R14" s="176"/>
      <c r="S14" s="80"/>
      <c r="T14" s="7"/>
    </row>
    <row r="15" spans="1:23">
      <c r="A15" s="42" t="s">
        <v>6</v>
      </c>
      <c r="B15" s="174">
        <f>+'[1]10.PRECIO DEL VINO DE TRASLADO'!V445</f>
        <v>4605.7413428793843</v>
      </c>
      <c r="C15" s="174">
        <f>+'[1]10.PRECIO DEL VINO DE TRASLADO'!V457</f>
        <v>5754.7879899205755</v>
      </c>
      <c r="D15" s="174">
        <f>+'[1]10.PRECIO DEL VINO DE TRASLADO'!V469</f>
        <v>3203.8721756545056</v>
      </c>
      <c r="E15" s="174">
        <f>+'[1]10.PRECIO DEL VINO DE TRASLADO'!V481</f>
        <v>1762.4988412125242</v>
      </c>
      <c r="F15" s="174">
        <f>+'[1]10.PRECIO DEL VINO DE TRASLADO'!V493</f>
        <v>2047.7042661088831</v>
      </c>
      <c r="G15" s="175">
        <f>+'[1]10.PRECIO DEL VINO DE TRASLADO'!V505</f>
        <v>3731.1010880624999</v>
      </c>
      <c r="H15" s="176"/>
      <c r="I15" s="7"/>
      <c r="J15" s="2"/>
      <c r="K15" s="42" t="s">
        <v>6</v>
      </c>
      <c r="L15" s="174">
        <f>+AVERAGE('[1]10.PRECIO DEL VINO DE TRASLADO'!V434:V445)</f>
        <v>3488.6888639172198</v>
      </c>
      <c r="M15" s="174">
        <f>+(SUM(C7:C15)+SUM(B16:B18))/12</f>
        <v>5733.1794515442207</v>
      </c>
      <c r="N15" s="174">
        <f>+(SUM(D7:D15)+SUM(C16:C18))/12</f>
        <v>4414.6302597168697</v>
      </c>
      <c r="O15" s="174">
        <f>+(SUM(E7:E15)+SUM(D16:D18))/12</f>
        <v>2267.9508788438911</v>
      </c>
      <c r="P15" s="174">
        <f>+(SUM(F7:F15)+SUM(E16:E18))/12</f>
        <v>1862.4348145424999</v>
      </c>
      <c r="Q15" s="175">
        <f>+(SUM(G7:G15)+SUM(F16:F18))/12</f>
        <v>3550.92253701044</v>
      </c>
      <c r="R15" s="176"/>
      <c r="S15" s="80"/>
      <c r="T15" s="7"/>
    </row>
    <row r="16" spans="1:23">
      <c r="A16" s="42" t="s">
        <v>7</v>
      </c>
      <c r="B16" s="174">
        <f>+'[1]10.PRECIO DEL VINO DE TRASLADO'!V446</f>
        <v>6084.0214387426695</v>
      </c>
      <c r="C16" s="174">
        <f>+'[1]10.PRECIO DEL VINO DE TRASLADO'!V458</f>
        <v>4828.8074132956954</v>
      </c>
      <c r="D16" s="174">
        <f>+'[1]10.PRECIO DEL VINO DE TRASLADO'!V470</f>
        <v>3068.5374819774624</v>
      </c>
      <c r="E16" s="174">
        <f>+'[1]10.PRECIO DEL VINO DE TRASLADO'!V482</f>
        <v>1734.4833410275596</v>
      </c>
      <c r="F16" s="174">
        <f>+'[1]10.PRECIO DEL VINO DE TRASLADO'!V494</f>
        <v>2062.0712180596665</v>
      </c>
      <c r="G16" s="175">
        <f>+'[1]10.PRECIO DEL VINO DE TRASLADO'!V506</f>
        <v>4017.0496199999998</v>
      </c>
      <c r="H16" s="176"/>
      <c r="I16" s="7"/>
      <c r="J16" s="2"/>
      <c r="K16" s="42" t="s">
        <v>7</v>
      </c>
      <c r="L16" s="174">
        <f>+AVERAGE('[1]10.PRECIO DEL VINO DE TRASLADO'!V435:V446)</f>
        <v>3788.8645604299759</v>
      </c>
      <c r="M16" s="174">
        <f>+(SUM(C7:C16)+SUM(B17:B18))/12</f>
        <v>5628.5782827569737</v>
      </c>
      <c r="N16" s="174">
        <f>+(SUM(D7:D16)+SUM(C17:C18))/12</f>
        <v>4267.9410987736837</v>
      </c>
      <c r="O16" s="174">
        <f>+(SUM(E7:E16)+SUM(D17:D18))/12</f>
        <v>2156.7797004313993</v>
      </c>
      <c r="P16" s="174">
        <f>+(SUM(F7:F16)+SUM(E17:E18))/12</f>
        <v>1889.7338042951753</v>
      </c>
      <c r="Q16" s="175">
        <f>+(SUM(G7:G16)+SUM(F17:F18))/12</f>
        <v>3713.837403838801</v>
      </c>
      <c r="R16" s="176"/>
      <c r="S16" s="80"/>
      <c r="T16" s="7"/>
    </row>
    <row r="17" spans="1:20">
      <c r="A17" s="42" t="s">
        <v>8</v>
      </c>
      <c r="B17" s="174">
        <f>+'[1]10.PRECIO DEL VINO DE TRASLADO'!V447</f>
        <v>5317.9896426061041</v>
      </c>
      <c r="C17" s="174">
        <f>+'[1]10.PRECIO DEL VINO DE TRASLADO'!V459</f>
        <v>4816.9363771120716</v>
      </c>
      <c r="D17" s="174">
        <f>+'[1]10.PRECIO DEL VINO DE TRASLADO'!V471</f>
        <v>2733.0990487757526</v>
      </c>
      <c r="E17" s="174">
        <f>+'[1]10.PRECIO DEL VINO DE TRASLADO'!V483</f>
        <v>1994.3762413807872</v>
      </c>
      <c r="F17" s="174">
        <f>+'[1]10.PRECIO DEL VINO DE TRASLADO'!V495</f>
        <v>2934.3574768324515</v>
      </c>
      <c r="G17" s="175">
        <f>+'[1]10.PRECIO DEL VINO DE TRASLADO'!V507</f>
        <v>3514.8963599999997</v>
      </c>
      <c r="H17" s="176"/>
      <c r="I17" s="7"/>
      <c r="J17" s="2"/>
      <c r="K17" s="42" t="s">
        <v>8</v>
      </c>
      <c r="L17" s="174">
        <f>+AVERAGE('[1]10.PRECIO DEL VINO DE TRASLADO'!V436:V447)</f>
        <v>4033.926907770257</v>
      </c>
      <c r="M17" s="174">
        <f>+(SUM(C7:C17)+SUM(B18))/12</f>
        <v>5586.8238439658026</v>
      </c>
      <c r="N17" s="174">
        <f>+(SUM(D7:D17)+SUM(C18))/12</f>
        <v>4094.2879880789901</v>
      </c>
      <c r="O17" s="174">
        <f>+(SUM(E7:E17)+SUM(D18))/12</f>
        <v>2095.2194664818185</v>
      </c>
      <c r="P17" s="174">
        <f>+(SUM(F7:F17)+SUM(E18))/12</f>
        <v>1968.0655739161473</v>
      </c>
      <c r="Q17" s="175">
        <f>+(SUM(G7:G17)+SUM(F18))/12</f>
        <v>3762.2156441027632</v>
      </c>
      <c r="R17" s="176"/>
      <c r="S17" s="80"/>
      <c r="T17" s="7"/>
    </row>
    <row r="18" spans="1:20">
      <c r="A18" s="42" t="s">
        <v>9</v>
      </c>
      <c r="B18" s="174">
        <f>+'[1]10.PRECIO DEL VINO DE TRASLADO'!V448</f>
        <v>6726.5931030768897</v>
      </c>
      <c r="C18" s="174">
        <f>+'[1]10.PRECIO DEL VINO DE TRASLADO'!V460</f>
        <v>5300.0136835280437</v>
      </c>
      <c r="D18" s="174">
        <f>+'[1]10.PRECIO DEL VINO DE TRASLADO'!V472</f>
        <v>2972.6693407723433</v>
      </c>
      <c r="E18" s="174">
        <f>+'[1]10.PRECIO DEL VINO DE TRASLADO'!V484</f>
        <v>1599.8897952033162</v>
      </c>
      <c r="F18" s="174">
        <f>+'[1]10.PRECIO DEL VINO DE TRASLADO'!V496</f>
        <v>2606.7226238096437</v>
      </c>
      <c r="G18" s="175">
        <f>+'[1]10.PRECIO DEL VINO DE TRASLADO'!V508</f>
        <v>3181.98</v>
      </c>
      <c r="H18" s="176"/>
      <c r="I18" s="7"/>
      <c r="J18" s="2"/>
      <c r="K18" s="42" t="s">
        <v>9</v>
      </c>
      <c r="L18" s="174">
        <f>+AVERAGE('[1]10.PRECIO DEL VINO DE TRASLADO'!V437:V448)</f>
        <v>4396.2429233972707</v>
      </c>
      <c r="M18" s="174">
        <f>+(SUM(C7:C18))/12</f>
        <v>5467.9422256700664</v>
      </c>
      <c r="N18" s="174">
        <f>+(SUM(D7:D18))/12</f>
        <v>3900.3426261826821</v>
      </c>
      <c r="O18" s="174">
        <f>+(SUM(E7:E18))/12</f>
        <v>1980.8211710177329</v>
      </c>
      <c r="P18" s="174">
        <f>+(SUM(F7:F18))/12</f>
        <v>2051.9683096333415</v>
      </c>
      <c r="Q18" s="175">
        <f>+(SUM(G7:G18))/12</f>
        <v>3810.1537587852931</v>
      </c>
      <c r="R18" s="176"/>
      <c r="S18" s="80"/>
      <c r="T18" s="7"/>
    </row>
    <row r="19" spans="1:20" ht="28">
      <c r="A19" s="53" t="s">
        <v>14</v>
      </c>
      <c r="B19" s="242">
        <f>AVERAGE(B7:B18)</f>
        <v>4396.2429233972707</v>
      </c>
      <c r="C19" s="242">
        <f t="shared" ref="C19:H19" si="14">AVERAGE(C7:C18)</f>
        <v>5467.9422256700664</v>
      </c>
      <c r="D19" s="242">
        <f t="shared" si="14"/>
        <v>3900.3426261826821</v>
      </c>
      <c r="E19" s="242">
        <f t="shared" si="14"/>
        <v>1980.8211710177329</v>
      </c>
      <c r="F19" s="242">
        <f t="shared" si="14"/>
        <v>2051.9683096333415</v>
      </c>
      <c r="G19" s="243">
        <f t="shared" si="14"/>
        <v>3810.1537587852931</v>
      </c>
      <c r="H19" s="244">
        <f t="shared" si="14"/>
        <v>4347.7620047580485</v>
      </c>
      <c r="I19" s="180">
        <f>+H19/G19-1</f>
        <v>0.14109883222774422</v>
      </c>
      <c r="J19" s="3"/>
      <c r="K19" s="43" t="s">
        <v>14</v>
      </c>
      <c r="L19" s="177">
        <f t="shared" ref="L19" si="15">+AVERAGE(L7:L18)</f>
        <v>3192.2868042159093</v>
      </c>
      <c r="M19" s="177">
        <f>+AVERAGE(M7:M18)</f>
        <v>5401.7550296433428</v>
      </c>
      <c r="N19" s="177">
        <f t="shared" ref="N19:Q19" si="16">+AVERAGE(N7:N18)</f>
        <v>4734.3824750265339</v>
      </c>
      <c r="O19" s="177">
        <f t="shared" si="16"/>
        <v>2732.1837161666208</v>
      </c>
      <c r="P19" s="177">
        <f t="shared" si="16"/>
        <v>1854.3925439273264</v>
      </c>
      <c r="Q19" s="178">
        <f t="shared" si="16"/>
        <v>3075.0355408244818</v>
      </c>
      <c r="R19" s="179">
        <f t="shared" ref="R19" si="17">+AVERAGE(R7:R18)</f>
        <v>4025.3934338597451</v>
      </c>
      <c r="S19" s="81">
        <f>+R19/Q19-1</f>
        <v>0.30905590534425254</v>
      </c>
      <c r="T19" s="77">
        <f>+POWER(R19/M19,0.2)-1</f>
        <v>-5.7123764564945723E-2</v>
      </c>
    </row>
    <row r="20" spans="1:20" ht="29" thickBot="1">
      <c r="A20" s="45" t="s">
        <v>12</v>
      </c>
      <c r="B20" s="49"/>
      <c r="C20" s="50">
        <f t="shared" ref="C20:H20" si="18">+C19/B19-1</f>
        <v>0.24377617910263738</v>
      </c>
      <c r="D20" s="50">
        <f t="shared" si="18"/>
        <v>-0.28668912998532703</v>
      </c>
      <c r="E20" s="50">
        <f t="shared" si="18"/>
        <v>-0.49214175243973646</v>
      </c>
      <c r="F20" s="50">
        <f t="shared" si="18"/>
        <v>3.5918001915868913E-2</v>
      </c>
      <c r="G20" s="72">
        <f t="shared" si="18"/>
        <v>0.85682875359128485</v>
      </c>
      <c r="H20" s="75">
        <f t="shared" si="18"/>
        <v>0.14109883222774422</v>
      </c>
      <c r="I20" s="52"/>
      <c r="J20" s="2"/>
      <c r="K20" s="45" t="s">
        <v>12</v>
      </c>
      <c r="L20" s="49"/>
      <c r="M20" s="50">
        <f t="shared" ref="M20:R20" si="19">+M19/L19-1</f>
        <v>0.69212710540590794</v>
      </c>
      <c r="N20" s="50">
        <f t="shared" si="19"/>
        <v>-0.12354735654513249</v>
      </c>
      <c r="O20" s="50">
        <f t="shared" si="19"/>
        <v>-0.42290600081876395</v>
      </c>
      <c r="P20" s="50">
        <f t="shared" si="19"/>
        <v>-0.3212782387382338</v>
      </c>
      <c r="Q20" s="72">
        <f t="shared" si="19"/>
        <v>0.65824412468355598</v>
      </c>
      <c r="R20" s="75">
        <f t="shared" si="19"/>
        <v>0.30905590534425254</v>
      </c>
      <c r="S20" s="51"/>
      <c r="T20" s="52"/>
    </row>
    <row r="21" spans="1:20" ht="15" thickBo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</row>
    <row r="22" spans="1:20" ht="15" thickBot="1">
      <c r="A22" s="275" t="s">
        <v>286</v>
      </c>
      <c r="B22" s="276"/>
      <c r="C22" s="276"/>
      <c r="D22" s="276"/>
      <c r="E22" s="276"/>
      <c r="F22" s="276"/>
      <c r="G22" s="276"/>
      <c r="H22" s="276"/>
      <c r="I22" s="277"/>
      <c r="J22" s="2"/>
      <c r="K22" s="275" t="s">
        <v>287</v>
      </c>
      <c r="L22" s="276"/>
      <c r="M22" s="276"/>
      <c r="N22" s="276"/>
      <c r="O22" s="276"/>
      <c r="P22" s="276"/>
      <c r="Q22" s="276"/>
      <c r="R22" s="276"/>
      <c r="S22" s="276"/>
      <c r="T22" s="277"/>
    </row>
    <row r="23" spans="1:20" ht="42">
      <c r="A23" s="38"/>
      <c r="B23" s="39">
        <v>2016</v>
      </c>
      <c r="C23" s="39">
        <f>+B23+1</f>
        <v>2017</v>
      </c>
      <c r="D23" s="39">
        <f t="shared" ref="D23:G23" si="20">+C23+1</f>
        <v>2018</v>
      </c>
      <c r="E23" s="39">
        <f t="shared" si="20"/>
        <v>2019</v>
      </c>
      <c r="F23" s="39">
        <f t="shared" si="20"/>
        <v>2020</v>
      </c>
      <c r="G23" s="210">
        <f t="shared" si="20"/>
        <v>2021</v>
      </c>
      <c r="H23" s="40">
        <v>2022</v>
      </c>
      <c r="I23" s="41" t="s">
        <v>16</v>
      </c>
      <c r="J23" s="2"/>
      <c r="K23" s="67"/>
      <c r="L23" s="66">
        <v>2016</v>
      </c>
      <c r="M23" s="66">
        <f>+L23+1</f>
        <v>2017</v>
      </c>
      <c r="N23" s="66">
        <f t="shared" ref="N23:P23" si="21">+M23+1</f>
        <v>2018</v>
      </c>
      <c r="O23" s="66">
        <f t="shared" si="21"/>
        <v>2019</v>
      </c>
      <c r="P23" s="68">
        <f t="shared" si="21"/>
        <v>2020</v>
      </c>
      <c r="Q23" s="68">
        <f t="shared" ref="Q23" si="22">+P23+1</f>
        <v>2021</v>
      </c>
      <c r="R23" s="73">
        <v>2022</v>
      </c>
      <c r="S23" s="79" t="s">
        <v>16</v>
      </c>
      <c r="T23" s="76" t="s">
        <v>21</v>
      </c>
    </row>
    <row r="24" spans="1:20">
      <c r="A24" s="42" t="s">
        <v>10</v>
      </c>
      <c r="B24" s="174">
        <f>+'[1]10.PRECIO DEL VINO DE TRASLADO'!W437</f>
        <v>1632.3209810735552</v>
      </c>
      <c r="C24" s="174">
        <f>+'[1]10.PRECIO DEL VINO DE TRASLADO'!W449</f>
        <v>3148.7538925270128</v>
      </c>
      <c r="D24" s="174">
        <f>+'[1]10.PRECIO DEL VINO DE TRASLADO'!W461</f>
        <v>2077.5052760975582</v>
      </c>
      <c r="E24" s="174">
        <f>+'[1]10.PRECIO DEL VINO DE TRASLADO'!W473</f>
        <v>1388.2919998679154</v>
      </c>
      <c r="F24" s="174">
        <f>+'[1]10.PRECIO DEL VINO DE TRASLADO'!W485</f>
        <v>1238.0708446973554</v>
      </c>
      <c r="G24" s="175">
        <f>+'[1]10.PRECIO DEL VINO DE TRASLADO'!W497</f>
        <v>3224.8128249401589</v>
      </c>
      <c r="H24" s="176">
        <f>+'[1]10.PRECIO DEL VINO DE TRASLADO'!W509</f>
        <v>1892.2906641000964</v>
      </c>
      <c r="I24" s="7">
        <f t="shared" ref="I24:I29" si="23">+H24/G24-1</f>
        <v>-0.41320914830608479</v>
      </c>
      <c r="J24" s="2"/>
      <c r="K24" s="42" t="s">
        <v>10</v>
      </c>
      <c r="L24" s="174">
        <f>+AVERAGE('[1]10.PRECIO DEL VINO DE TRASLADO'!W426:W437)</f>
        <v>1724.4005308754629</v>
      </c>
      <c r="M24" s="174">
        <f>+(SUM(C24)+SUM(B25:B35))/12</f>
        <v>2678.6090303804654</v>
      </c>
      <c r="N24" s="174">
        <f t="shared" ref="N24" si="24">+(SUM(D24)+SUM(C25:C35))/12</f>
        <v>3227.4870064499951</v>
      </c>
      <c r="O24" s="174">
        <f t="shared" ref="O24" si="25">+(SUM(E24)+SUM(D25:D35))/12</f>
        <v>2474.2220910166816</v>
      </c>
      <c r="P24" s="175">
        <f t="shared" ref="P24" si="26">+(SUM(F24)+SUM(E25:E35))/12</f>
        <v>1576.4050581546189</v>
      </c>
      <c r="Q24" s="175">
        <f t="shared" ref="Q24" si="27">+(SUM(G24)+SUM(F25:F35))/12</f>
        <v>1925.1203442411804</v>
      </c>
      <c r="R24" s="176">
        <f t="shared" ref="R24" si="28">+(SUM(H24)+SUM(G25:G35))/12</f>
        <v>2867.6358600394069</v>
      </c>
      <c r="S24" s="80">
        <f t="shared" ref="S24:S30" si="29">+R24/Q24-1</f>
        <v>0.48958784245238207</v>
      </c>
      <c r="T24" s="7">
        <f t="shared" ref="T24:T30" si="30">+POWER(R24/M24,0.2)-1</f>
        <v>1.3731483955253809E-2</v>
      </c>
    </row>
    <row r="25" spans="1:20">
      <c r="A25" s="42" t="s">
        <v>11</v>
      </c>
      <c r="B25" s="174">
        <f>+'[1]10.PRECIO DEL VINO DE TRASLADO'!W438</f>
        <v>1730.225797186305</v>
      </c>
      <c r="C25" s="174">
        <f>+'[1]10.PRECIO DEL VINO DE TRASLADO'!W450</f>
        <v>1735.6902687678007</v>
      </c>
      <c r="D25" s="174">
        <f>+'[1]10.PRECIO DEL VINO DE TRASLADO'!W462</f>
        <v>3813.5362334981478</v>
      </c>
      <c r="E25" s="174">
        <f>+'[1]10.PRECIO DEL VINO DE TRASLADO'!W474</f>
        <v>1633.480076181198</v>
      </c>
      <c r="F25" s="174">
        <f>+'[1]10.PRECIO DEL VINO DE TRASLADO'!W486</f>
        <v>1728.75011186903</v>
      </c>
      <c r="G25" s="175">
        <f>+'[1]10.PRECIO DEL VINO DE TRASLADO'!W498</f>
        <v>2452.9032081120931</v>
      </c>
      <c r="H25" s="176">
        <f>+'[1]10.PRECIO DEL VINO DE TRASLADO'!W510</f>
        <v>1833.6729994401717</v>
      </c>
      <c r="I25" s="7">
        <f t="shared" si="23"/>
        <v>-0.25244787752897901</v>
      </c>
      <c r="J25" s="2"/>
      <c r="K25" s="42" t="s">
        <v>11</v>
      </c>
      <c r="L25" s="174">
        <f>+AVERAGE('[1]10.PRECIO DEL VINO DE TRASLADO'!W427:W438)</f>
        <v>1691.1395040726065</v>
      </c>
      <c r="M25" s="174">
        <f>+(SUM(C24:C25)+SUM(B26:B35))/12</f>
        <v>2679.0644030122567</v>
      </c>
      <c r="N25" s="174">
        <f t="shared" ref="N25" si="31">+(SUM(D24:D25)+SUM(C26:C35))/12</f>
        <v>3400.6408368441898</v>
      </c>
      <c r="O25" s="174">
        <f t="shared" ref="O25" si="32">+(SUM(E24:E25)+SUM(D26:D35))/12</f>
        <v>2292.5507445736025</v>
      </c>
      <c r="P25" s="175">
        <f t="shared" ref="P25" si="33">+(SUM(F24:F25)+SUM(E26:E35))/12</f>
        <v>1584.3442277952715</v>
      </c>
      <c r="Q25" s="175">
        <f t="shared" ref="Q25" si="34">+(SUM(G24:G25)+SUM(F26:F35))/12</f>
        <v>1985.4664355947691</v>
      </c>
      <c r="R25" s="176">
        <f t="shared" ref="R25" si="35">+(SUM(H24:H25)+SUM(G26:G35))/12</f>
        <v>2816.0333426500802</v>
      </c>
      <c r="S25" s="80">
        <f t="shared" si="29"/>
        <v>0.41832331796961619</v>
      </c>
      <c r="T25" s="7">
        <f t="shared" si="30"/>
        <v>1.0022219066979421E-2</v>
      </c>
    </row>
    <row r="26" spans="1:20">
      <c r="A26" s="42" t="s">
        <v>0</v>
      </c>
      <c r="B26" s="174">
        <f>+'[1]10.PRECIO DEL VINO DE TRASLADO'!W439</f>
        <v>1917.6353684131841</v>
      </c>
      <c r="C26" s="174">
        <f>+'[1]10.PRECIO DEL VINO DE TRASLADO'!W451</f>
        <v>2990.9805644354715</v>
      </c>
      <c r="D26" s="174">
        <f>+'[1]10.PRECIO DEL VINO DE TRASLADO'!W463</f>
        <v>3058.2143534786328</v>
      </c>
      <c r="E26" s="174">
        <f>+'[1]10.PRECIO DEL VINO DE TRASLADO'!W475</f>
        <v>2382.0361017260907</v>
      </c>
      <c r="F26" s="174">
        <f>+'[1]10.PRECIO DEL VINO DE TRASLADO'!W487</f>
        <v>1777.2338086699156</v>
      </c>
      <c r="G26" s="175">
        <f>+'[1]10.PRECIO DEL VINO DE TRASLADO'!W499</f>
        <v>3068.6306803829661</v>
      </c>
      <c r="H26" s="176">
        <f>+'[1]10.PRECIO DEL VINO DE TRASLADO'!W511</f>
        <v>4568.6987394733796</v>
      </c>
      <c r="I26" s="7">
        <f t="shared" si="23"/>
        <v>0.48883955592310135</v>
      </c>
      <c r="J26" s="2"/>
      <c r="K26" s="42" t="s">
        <v>0</v>
      </c>
      <c r="L26" s="174">
        <f>+AVERAGE('[1]10.PRECIO DEL VINO DE TRASLADO'!W428:W439)</f>
        <v>1729.0674687881155</v>
      </c>
      <c r="M26" s="174">
        <f>+(SUM(C24:C26)+SUM(B27:B35))/12</f>
        <v>2768.5098360141142</v>
      </c>
      <c r="N26" s="174">
        <f t="shared" ref="N26" si="36">+(SUM(D24:D26)+SUM(C27:C35))/12</f>
        <v>3406.2436525977869</v>
      </c>
      <c r="O26" s="174">
        <f>+(SUM(E24:E26)+SUM(D27:D35))/12</f>
        <v>2236.2025569275575</v>
      </c>
      <c r="P26" s="175">
        <f>+(SUM(F24:F26)+SUM(E27:E35))/12</f>
        <v>1533.9440367072568</v>
      </c>
      <c r="Q26" s="175">
        <f>+(SUM(G24:G26)+SUM(F27:F35))/12</f>
        <v>2093.0828415708565</v>
      </c>
      <c r="R26" s="176">
        <f>+(SUM(H24:H26)+SUM(G27:G35))/12</f>
        <v>2941.0390142409474</v>
      </c>
      <c r="S26" s="80">
        <f t="shared" si="29"/>
        <v>0.40512308248330031</v>
      </c>
      <c r="T26" s="7">
        <f t="shared" si="30"/>
        <v>1.2164131511923415E-2</v>
      </c>
    </row>
    <row r="27" spans="1:20">
      <c r="A27" s="42" t="s">
        <v>1</v>
      </c>
      <c r="B27" s="174">
        <f>+'[1]10.PRECIO DEL VINO DE TRASLADO'!W440</f>
        <v>1407.1947910395809</v>
      </c>
      <c r="C27" s="174">
        <f>+'[1]10.PRECIO DEL VINO DE TRASLADO'!W452</f>
        <v>3031.1648694756891</v>
      </c>
      <c r="D27" s="174">
        <f>+'[1]10.PRECIO DEL VINO DE TRASLADO'!W464</f>
        <v>3065.0868641146922</v>
      </c>
      <c r="E27" s="174">
        <f>+'[1]10.PRECIO DEL VINO DE TRASLADO'!W476</f>
        <v>1719.4946235592352</v>
      </c>
      <c r="F27" s="174">
        <f>+'[1]10.PRECIO DEL VINO DE TRASLADO'!W488</f>
        <v>1485.9518553859261</v>
      </c>
      <c r="G27" s="175">
        <f>+'[1]10.PRECIO DEL VINO DE TRASLADO'!W500</f>
        <v>3645.2619611566106</v>
      </c>
      <c r="H27" s="176">
        <f>+'[1]10.PRECIO DEL VINO DE TRASLADO'!W512</f>
        <v>6095.7724875587428</v>
      </c>
      <c r="I27" s="7">
        <f t="shared" si="23"/>
        <v>0.672245383874855</v>
      </c>
      <c r="J27" s="2"/>
      <c r="K27" s="42" t="s">
        <v>1</v>
      </c>
      <c r="L27" s="174">
        <f>+AVERAGE('[1]10.PRECIO DEL VINO DE TRASLADO'!W429:W440)</f>
        <v>1690.9422710256724</v>
      </c>
      <c r="M27" s="174">
        <f>+(SUM(C24:C27)+SUM(B28:B35))/12</f>
        <v>2903.8406758837896</v>
      </c>
      <c r="N27" s="174">
        <f t="shared" ref="N27" si="37">+(SUM(D24:D27)+SUM(C28:C35))/12</f>
        <v>3409.0704854843702</v>
      </c>
      <c r="O27" s="174">
        <f>+(SUM(E24:E27)+SUM(D28:D35))/12</f>
        <v>2124.0698702146024</v>
      </c>
      <c r="P27" s="175">
        <f>+(SUM(F24:F27)+SUM(E28:E35))/12</f>
        <v>1514.4821393594812</v>
      </c>
      <c r="Q27" s="175">
        <f>+(SUM(G24:G27)+SUM(F28:F35))/12</f>
        <v>2273.0253503850804</v>
      </c>
      <c r="R27" s="176">
        <f>+(SUM(H24:H27)+SUM(G28:G35))/12</f>
        <v>3145.2482247744588</v>
      </c>
      <c r="S27" s="80">
        <f t="shared" si="29"/>
        <v>0.38372773723865961</v>
      </c>
      <c r="T27" s="7">
        <f t="shared" si="30"/>
        <v>1.6099946046022717E-2</v>
      </c>
    </row>
    <row r="28" spans="1:20">
      <c r="A28" s="42" t="s">
        <v>2</v>
      </c>
      <c r="B28" s="174">
        <f>+'[1]10.PRECIO DEL VINO DE TRASLADO'!W441</f>
        <v>2938.7858718042417</v>
      </c>
      <c r="C28" s="174">
        <f>+'[1]10.PRECIO DEL VINO DE TRASLADO'!W453</f>
        <v>4401.0692548596362</v>
      </c>
      <c r="D28" s="174">
        <f>+'[1]10.PRECIO DEL VINO DE TRASLADO'!W465</f>
        <v>2148.2591898839519</v>
      </c>
      <c r="E28" s="174">
        <f>+'[1]10.PRECIO DEL VINO DE TRASLADO'!W477</f>
        <v>1903.0834981677585</v>
      </c>
      <c r="F28" s="174">
        <f>+'[1]10.PRECIO DEL VINO DE TRASLADO'!W489</f>
        <v>1618.8712664141412</v>
      </c>
      <c r="G28" s="175">
        <f>+'[1]10.PRECIO DEL VINO DE TRASLADO'!W501</f>
        <v>3843.30421710463</v>
      </c>
      <c r="H28" s="176">
        <f>+'[1]10.PRECIO DEL VINO DE TRASLADO'!W513</f>
        <v>5433.1138783783808</v>
      </c>
      <c r="I28" s="7">
        <f t="shared" si="23"/>
        <v>0.41365699186608773</v>
      </c>
      <c r="J28" s="2"/>
      <c r="K28" s="42" t="s">
        <v>2</v>
      </c>
      <c r="L28" s="174">
        <f>+AVERAGE('[1]10.PRECIO DEL VINO DE TRASLADO'!W430:W441)</f>
        <v>1774.1230499722617</v>
      </c>
      <c r="M28" s="174">
        <f>+(SUM(C24:C28)+SUM(B29:B35))/12</f>
        <v>3025.6976244717393</v>
      </c>
      <c r="N28" s="174">
        <f t="shared" ref="N28" si="38">+(SUM(D24:D28)+SUM(C29:C35))/12</f>
        <v>3221.3363134030637</v>
      </c>
      <c r="O28" s="174">
        <f>+(SUM(E24:E28)+SUM(D29:D35))/12</f>
        <v>2103.6385625715861</v>
      </c>
      <c r="P28" s="175">
        <f>+(SUM(F24:F28)+SUM(E29:E35))/12</f>
        <v>1490.7977867133466</v>
      </c>
      <c r="Q28" s="175">
        <f>+(SUM(G24:G28)+SUM(F29:F35))/12</f>
        <v>2458.3947629426207</v>
      </c>
      <c r="R28" s="176">
        <f>+(SUM(H24:H28)+SUM(G29:G35))/12</f>
        <v>3277.7323632139378</v>
      </c>
      <c r="S28" s="80">
        <f t="shared" si="29"/>
        <v>0.33328154315240899</v>
      </c>
      <c r="T28" s="7">
        <f t="shared" si="30"/>
        <v>1.6130747350466379E-2</v>
      </c>
    </row>
    <row r="29" spans="1:20">
      <c r="A29" s="42" t="s">
        <v>3</v>
      </c>
      <c r="B29" s="174">
        <f>+'[1]10.PRECIO DEL VINO DE TRASLADO'!W442</f>
        <v>3131.4148622937846</v>
      </c>
      <c r="C29" s="174">
        <f>+'[1]10.PRECIO DEL VINO DE TRASLADO'!W454</f>
        <v>4785.7944805267771</v>
      </c>
      <c r="D29" s="174">
        <f>+'[1]10.PRECIO DEL VINO DE TRASLADO'!W466</f>
        <v>2484.9196612133155</v>
      </c>
      <c r="E29" s="174">
        <f>+'[1]10.PRECIO DEL VINO DE TRASLADO'!W478</f>
        <v>1758.1000492381313</v>
      </c>
      <c r="F29" s="174">
        <f>+'[1]10.PRECIO DEL VINO DE TRASLADO'!W490</f>
        <v>1526.9023894287982</v>
      </c>
      <c r="G29" s="175">
        <f>+'[1]10.PRECIO DEL VINO DE TRASLADO'!W502</f>
        <v>4104.6179295859229</v>
      </c>
      <c r="H29" s="176">
        <f>+'[1]10.PRECIO DEL VINO DE TRASLADO'!W514</f>
        <v>4082.1607463454839</v>
      </c>
      <c r="I29" s="7">
        <f t="shared" si="23"/>
        <v>-5.4711994211613657E-3</v>
      </c>
      <c r="J29" s="2"/>
      <c r="K29" s="42" t="s">
        <v>3</v>
      </c>
      <c r="L29" s="174">
        <f>+AVERAGE('[1]10.PRECIO DEL VINO DE TRASLADO'!W431:W442)</f>
        <v>1916.4548230386379</v>
      </c>
      <c r="M29" s="174">
        <f>+(SUM(C24:C29)+SUM(B30:B35))/12</f>
        <v>3163.5625926578218</v>
      </c>
      <c r="N29" s="174">
        <f t="shared" ref="N29" si="39">+(SUM(D24:D29)+SUM(C30:C35))/12</f>
        <v>3029.5967451269412</v>
      </c>
      <c r="O29" s="174">
        <f>+(SUM(E24:E29)+SUM(D30:D35))/12</f>
        <v>2043.0702615736543</v>
      </c>
      <c r="P29" s="175">
        <f>+(SUM(F24:F29)+SUM(E30:E35))/12</f>
        <v>1471.5313150625686</v>
      </c>
      <c r="Q29" s="175">
        <f>+(SUM(G24:G29)+SUM(F30:F35))/12</f>
        <v>2673.2043912890476</v>
      </c>
      <c r="R29" s="176">
        <f>+(SUM(H24:H29)+SUM(G30:G35))/12</f>
        <v>3275.8609312772351</v>
      </c>
      <c r="S29" s="80">
        <f t="shared" si="29"/>
        <v>0.22544349468825309</v>
      </c>
      <c r="T29" s="7">
        <f t="shared" si="30"/>
        <v>7.0007754588028437E-3</v>
      </c>
    </row>
    <row r="30" spans="1:20">
      <c r="A30" s="42" t="s">
        <v>4</v>
      </c>
      <c r="B30" s="174">
        <f>+'[1]10.PRECIO DEL VINO DE TRASLADO'!W443</f>
        <v>3901.4205489865681</v>
      </c>
      <c r="C30" s="174">
        <f>+'[1]10.PRECIO DEL VINO DE TRASLADO'!W455</f>
        <v>3251.5721485460044</v>
      </c>
      <c r="D30" s="174">
        <f>+'[1]10.PRECIO DEL VINO DE TRASLADO'!W467</f>
        <v>1767.5576123220692</v>
      </c>
      <c r="E30" s="174">
        <f>+'[1]10.PRECIO DEL VINO DE TRASLADO'!W479</f>
        <v>1663.2665900314246</v>
      </c>
      <c r="F30" s="174">
        <f>+'[1]10.PRECIO DEL VINO DE TRASLADO'!W491</f>
        <v>1805.987296353178</v>
      </c>
      <c r="G30" s="175">
        <f>+'[1]10.PRECIO DEL VINO DE TRASLADO'!W503</f>
        <v>3458.8164980810388</v>
      </c>
      <c r="H30" s="176">
        <f>+'[1]10.PRECIO DEL VINO DE TRASLADO'!W515</f>
        <v>3077.3475777135932</v>
      </c>
      <c r="I30" s="7">
        <f t="shared" ref="I30" si="40">+H30/G30-1</f>
        <v>-0.11028885764222696</v>
      </c>
      <c r="J30" s="2"/>
      <c r="K30" s="42" t="s">
        <v>4</v>
      </c>
      <c r="L30" s="174">
        <f>+AVERAGE('[1]10.PRECIO DEL VINO DE TRASLADO'!W432:W443)</f>
        <v>2081.5503657500826</v>
      </c>
      <c r="M30" s="174">
        <f>+(SUM(C24:C30)+SUM(B31:B35))/12</f>
        <v>3109.4085592877746</v>
      </c>
      <c r="N30" s="174">
        <f t="shared" ref="N30" si="41">+(SUM(D24:D30)+SUM(C31:C35))/12</f>
        <v>2905.9288671082809</v>
      </c>
      <c r="O30" s="174">
        <f>+(SUM(E24:E30)+SUM(D31:D35))/12</f>
        <v>2034.3793430494336</v>
      </c>
      <c r="P30" s="175">
        <f>+(SUM(F24:F30)+SUM(E31:E35))/12</f>
        <v>1483.4247072560481</v>
      </c>
      <c r="Q30" s="175">
        <f>+(SUM(G24:G30)+SUM(F31:F35))/12</f>
        <v>2810.9401580997032</v>
      </c>
      <c r="R30" s="176">
        <f>+(SUM(H24:H30)+SUM(G31:G35))/12</f>
        <v>3244.0718545799482</v>
      </c>
      <c r="S30" s="80">
        <f t="shared" si="29"/>
        <v>0.1540878396973977</v>
      </c>
      <c r="T30" s="7">
        <f t="shared" si="30"/>
        <v>8.5154018686304234E-3</v>
      </c>
    </row>
    <row r="31" spans="1:20">
      <c r="A31" s="42" t="s">
        <v>5</v>
      </c>
      <c r="B31" s="174">
        <f>+'[1]10.PRECIO DEL VINO DE TRASLADO'!W444</f>
        <v>2432.5937201542374</v>
      </c>
      <c r="C31" s="174">
        <f>+'[1]10.PRECIO DEL VINO DE TRASLADO'!W456</f>
        <v>3463.9458214592669</v>
      </c>
      <c r="D31" s="174">
        <f>+'[1]10.PRECIO DEL VINO DE TRASLADO'!W468</f>
        <v>2257.5800295005001</v>
      </c>
      <c r="E31" s="174">
        <f>+'[1]10.PRECIO DEL VINO DE TRASLADO'!W480</f>
        <v>1244.2921957724006</v>
      </c>
      <c r="F31" s="174">
        <f>+'[1]10.PRECIO DEL VINO DE TRASLADO'!W492</f>
        <v>1774.8192807918902</v>
      </c>
      <c r="G31" s="175">
        <f>+'[1]10.PRECIO DEL VINO DE TRASLADO'!W504</f>
        <v>2817.6629019545244</v>
      </c>
      <c r="H31" s="176"/>
      <c r="I31" s="7"/>
      <c r="J31" s="2"/>
      <c r="K31" s="42" t="s">
        <v>5</v>
      </c>
      <c r="L31" s="174">
        <f>+AVERAGE('[1]10.PRECIO DEL VINO DE TRASLADO'!W433:W444)</f>
        <v>2122.6557488784606</v>
      </c>
      <c r="M31" s="174">
        <f>+(SUM(C24:C31)+SUM(B32:B35))/12</f>
        <v>3195.3545677298607</v>
      </c>
      <c r="N31" s="174">
        <f t="shared" ref="N31" si="42">+(SUM(D24:D31)+SUM(C32:C35))/12</f>
        <v>2805.3983844450499</v>
      </c>
      <c r="O31" s="174">
        <f>+(SUM(E24:E31)+SUM(D32:D35))/12</f>
        <v>1949.9386902387587</v>
      </c>
      <c r="P31" s="175">
        <f>+(SUM(F24:F31)+SUM(E32:E35))/12</f>
        <v>1527.635297674339</v>
      </c>
      <c r="Q31" s="175">
        <f>+(SUM(G24:G31)+SUM(F32:F35))/12</f>
        <v>2897.8437931965891</v>
      </c>
      <c r="R31" s="176"/>
      <c r="S31" s="80"/>
      <c r="T31" s="7"/>
    </row>
    <row r="32" spans="1:20">
      <c r="A32" s="42" t="s">
        <v>6</v>
      </c>
      <c r="B32" s="174">
        <f>+'[1]10.PRECIO DEL VINO DE TRASLADO'!W445</f>
        <v>2141.9924505741965</v>
      </c>
      <c r="C32" s="174">
        <f>+'[1]10.PRECIO DEL VINO DE TRASLADO'!W457</f>
        <v>3383.0444205329613</v>
      </c>
      <c r="D32" s="174">
        <f>+'[1]10.PRECIO DEL VINO DE TRASLADO'!W469</f>
        <v>2580.6932195344989</v>
      </c>
      <c r="E32" s="174">
        <f>+'[1]10.PRECIO DEL VINO DE TRASLADO'!W481</f>
        <v>1350.2131115576487</v>
      </c>
      <c r="F32" s="174">
        <f>+'[1]10.PRECIO DEL VINO DE TRASLADO'!W493</f>
        <v>1702.6683652457198</v>
      </c>
      <c r="G32" s="175">
        <f>+'[1]10.PRECIO DEL VINO DE TRASLADO'!W505</f>
        <v>3393.4877824949999</v>
      </c>
      <c r="H32" s="176"/>
      <c r="I32" s="7"/>
      <c r="J32" s="2"/>
      <c r="K32" s="42" t="s">
        <v>6</v>
      </c>
      <c r="L32" s="174">
        <f>+AVERAGE('[1]10.PRECIO DEL VINO DE TRASLADO'!W434:W445)</f>
        <v>2154.3165984265602</v>
      </c>
      <c r="M32" s="174">
        <f>+(SUM(C24:C32)+SUM(B33:B35))/12</f>
        <v>3298.7755652264245</v>
      </c>
      <c r="N32" s="174">
        <f t="shared" ref="N32" si="43">+(SUM(D24:D32)+SUM(C33:C35))/12</f>
        <v>2738.5357843618444</v>
      </c>
      <c r="O32" s="174">
        <f>+(SUM(E24:E32)+SUM(D33:D35))/12</f>
        <v>1847.3986812406881</v>
      </c>
      <c r="P32" s="175">
        <f>+(SUM(F24:F32)+SUM(E33:E35))/12</f>
        <v>1557.0065688150114</v>
      </c>
      <c r="Q32" s="175">
        <f>+(SUM(G24:G32)+SUM(F33:F35))/12</f>
        <v>3038.7454113006957</v>
      </c>
      <c r="R32" s="176"/>
      <c r="S32" s="80"/>
      <c r="T32" s="7"/>
    </row>
    <row r="33" spans="1:20">
      <c r="A33" s="42" t="s">
        <v>7</v>
      </c>
      <c r="B33" s="174">
        <f>+'[1]10.PRECIO DEL VINO DE TRASLADO'!W446</f>
        <v>2964.0889748704094</v>
      </c>
      <c r="C33" s="174">
        <f>+'[1]10.PRECIO DEL VINO DE TRASLADO'!W458</f>
        <v>3339.3628974331618</v>
      </c>
      <c r="D33" s="174">
        <f>+'[1]10.PRECIO DEL VINO DE TRASLADO'!W470</f>
        <v>2615.1270615976114</v>
      </c>
      <c r="E33" s="174">
        <f>+'[1]10.PRECIO DEL VINO DE TRASLADO'!W482</f>
        <v>1145.8107387246819</v>
      </c>
      <c r="F33" s="174">
        <f>+'[1]10.PRECIO DEL VINO DE TRASLADO'!W494</f>
        <v>1917.7021902433164</v>
      </c>
      <c r="G33" s="175">
        <f>+'[1]10.PRECIO DEL VINO DE TRASLADO'!W506</f>
        <v>1926.6538575</v>
      </c>
      <c r="H33" s="176"/>
      <c r="I33" s="7"/>
      <c r="J33" s="2"/>
      <c r="K33" s="42" t="s">
        <v>7</v>
      </c>
      <c r="L33" s="174">
        <f>+AVERAGE('[1]10.PRECIO DEL VINO DE TRASLADO'!W435:W446)</f>
        <v>2252.9212850631743</v>
      </c>
      <c r="M33" s="174">
        <f>+(SUM(C24:C33)+SUM(B34:B35))/12</f>
        <v>3330.0483921066534</v>
      </c>
      <c r="N33" s="174">
        <f t="shared" ref="N33" si="44">+(SUM(D24:D33)+SUM(C34:C35))/12</f>
        <v>2678.1827980422154</v>
      </c>
      <c r="O33" s="174">
        <f>+(SUM(E24:E33)+SUM(D34:D35))/12</f>
        <v>1724.9556543346105</v>
      </c>
      <c r="P33" s="175">
        <f>+(SUM(F24:F33)+SUM(E34:E35))/12</f>
        <v>1621.330856441564</v>
      </c>
      <c r="Q33" s="175">
        <f>+(SUM(G24:G33)+SUM(F34:F35))/12</f>
        <v>3039.4913835720859</v>
      </c>
      <c r="R33" s="176"/>
      <c r="S33" s="80"/>
      <c r="T33" s="7"/>
    </row>
    <row r="34" spans="1:20">
      <c r="A34" s="42" t="s">
        <v>8</v>
      </c>
      <c r="B34" s="174">
        <f>+'[1]10.PRECIO DEL VINO DE TRASLADO'!W447</f>
        <v>2826.7702330294942</v>
      </c>
      <c r="C34" s="174">
        <f>+'[1]10.PRECIO DEL VINO DE TRASLADO'!W459</f>
        <v>3257.1718422664935</v>
      </c>
      <c r="D34" s="174">
        <f>+'[1]10.PRECIO DEL VINO DE TRASLADO'!W471</f>
        <v>2309.6714804881217</v>
      </c>
      <c r="E34" s="174">
        <f>+'[1]10.PRECIO DEL VINO DE TRASLADO'!W483</f>
        <v>1534.4477151915664</v>
      </c>
      <c r="F34" s="174">
        <f>+'[1]10.PRECIO DEL VINO DE TRASLADO'!W495</f>
        <v>1908.8466679752935</v>
      </c>
      <c r="G34" s="175">
        <f>+'[1]10.PRECIO DEL VINO DE TRASLADO'!W507</f>
        <v>2008.00062</v>
      </c>
      <c r="H34" s="176"/>
      <c r="I34" s="7"/>
      <c r="J34" s="2"/>
      <c r="K34" s="42" t="s">
        <v>8</v>
      </c>
      <c r="L34" s="174">
        <f>+AVERAGE('[1]10.PRECIO DEL VINO DE TRASLADO'!W436:W447)</f>
        <v>2365.5095681327407</v>
      </c>
      <c r="M34" s="174">
        <f>+(SUM(C24:C34)+SUM(B35))/12</f>
        <v>3365.9151928764036</v>
      </c>
      <c r="N34" s="174">
        <f t="shared" ref="N34" si="45">+(SUM(D24:D34)+SUM(C35))/12</f>
        <v>2599.2244345606846</v>
      </c>
      <c r="O34" s="174">
        <f>+(SUM(E24:E34)+SUM(D35))/12</f>
        <v>1660.353673893231</v>
      </c>
      <c r="P34" s="175">
        <f>+(SUM(F24:F34)+SUM(E35))/12</f>
        <v>1652.5307691735413</v>
      </c>
      <c r="Q34" s="175">
        <f>+(SUM(G24:G34)+SUM(F35))/12</f>
        <v>3047.7542129074786</v>
      </c>
      <c r="R34" s="176"/>
      <c r="S34" s="80"/>
      <c r="T34" s="7"/>
    </row>
    <row r="35" spans="1:20">
      <c r="A35" s="42" t="s">
        <v>9</v>
      </c>
      <c r="B35" s="174">
        <f>+'[1]10.PRECIO DEL VINO DE TRASLADO'!W448</f>
        <v>3602.4318536865694</v>
      </c>
      <c r="C35" s="174">
        <f>+'[1]10.PRECIO DEL VINO DE TRASLADO'!W460</f>
        <v>3012.5422329991115</v>
      </c>
      <c r="D35" s="174">
        <f>+'[1]10.PRECIO DEL VINO DE TRASLADO'!W472</f>
        <v>2201.7273867007193</v>
      </c>
      <c r="E35" s="174">
        <f>+'[1]10.PRECIO DEL VINO DE TRASLADO'!W484</f>
        <v>1344.5651530079344</v>
      </c>
      <c r="F35" s="174">
        <f>+'[1]10.PRECIO DEL VINO DE TRASLADO'!W496</f>
        <v>2628.8980735767964</v>
      </c>
      <c r="G35" s="175">
        <f>+'[1]10.PRECIO DEL VINO DE TRASLADO'!W508</f>
        <v>1800</v>
      </c>
      <c r="H35" s="176"/>
      <c r="I35" s="7"/>
      <c r="J35" s="2"/>
      <c r="K35" s="42" t="s">
        <v>9</v>
      </c>
      <c r="L35" s="174">
        <f>+AVERAGE('[1]10.PRECIO DEL VINO DE TRASLADO'!W437:W448)</f>
        <v>2552.2396210926777</v>
      </c>
      <c r="M35" s="174">
        <f>+(SUM(C24:C35))/12</f>
        <v>3316.7577244857821</v>
      </c>
      <c r="N35" s="174">
        <f t="shared" ref="N35" si="46">+(SUM(D24:D35))/12</f>
        <v>2531.6565307024853</v>
      </c>
      <c r="O35" s="174">
        <f>+(SUM(E24:E35))/12</f>
        <v>1588.9234877521656</v>
      </c>
      <c r="P35" s="175">
        <f>+(SUM(F24:F35))/12</f>
        <v>1759.5585125542796</v>
      </c>
      <c r="Q35" s="175">
        <f>+(SUM(G24:G35))/12</f>
        <v>2978.6793734427451</v>
      </c>
      <c r="R35" s="176"/>
      <c r="S35" s="80"/>
      <c r="T35" s="7"/>
    </row>
    <row r="36" spans="1:20" ht="28">
      <c r="A36" s="53" t="s">
        <v>14</v>
      </c>
      <c r="B36" s="242">
        <f>AVERAGE(B24:B35)</f>
        <v>2552.2396210926777</v>
      </c>
      <c r="C36" s="242">
        <f t="shared" ref="C36" si="47">AVERAGE(C24:C35)</f>
        <v>3316.7577244857821</v>
      </c>
      <c r="D36" s="242">
        <f t="shared" ref="D36" si="48">AVERAGE(D24:D35)</f>
        <v>2531.6565307024853</v>
      </c>
      <c r="E36" s="242">
        <f t="shared" ref="E36" si="49">AVERAGE(E24:E35)</f>
        <v>1588.9234877521656</v>
      </c>
      <c r="F36" s="242">
        <f t="shared" ref="F36" si="50">AVERAGE(F24:F35)</f>
        <v>1759.5585125542796</v>
      </c>
      <c r="G36" s="243">
        <f t="shared" ref="G36:H36" si="51">AVERAGE(G24:G35)</f>
        <v>2978.6793734427451</v>
      </c>
      <c r="H36" s="244">
        <f t="shared" si="51"/>
        <v>3854.7224418585502</v>
      </c>
      <c r="I36" s="180">
        <f>+H36/G36-1</f>
        <v>0.29410452035436019</v>
      </c>
      <c r="J36" s="3"/>
      <c r="K36" s="43" t="s">
        <v>14</v>
      </c>
      <c r="L36" s="177">
        <f t="shared" ref="L36" si="52">+AVERAGE(L24:L35)</f>
        <v>2004.6100695930379</v>
      </c>
      <c r="M36" s="177">
        <f>+AVERAGE(M24:M35)</f>
        <v>3069.6286803444236</v>
      </c>
      <c r="N36" s="177">
        <f t="shared" ref="N36" si="53">+AVERAGE(N24:N35)</f>
        <v>2996.1084865939088</v>
      </c>
      <c r="O36" s="177">
        <f t="shared" ref="O36" si="54">+AVERAGE(O24:O35)</f>
        <v>2006.6419681155476</v>
      </c>
      <c r="P36" s="178">
        <f t="shared" ref="P36:R36" si="55">+AVERAGE(P24:P35)</f>
        <v>1564.4159396422772</v>
      </c>
      <c r="Q36" s="178">
        <f t="shared" si="55"/>
        <v>2601.812371545238</v>
      </c>
      <c r="R36" s="179">
        <f t="shared" si="55"/>
        <v>3081.0887986822877</v>
      </c>
      <c r="S36" s="81">
        <f>+R36/Q36-1</f>
        <v>0.18420868175532723</v>
      </c>
      <c r="T36" s="77">
        <f>+POWER(R36/M36,0.2)-1</f>
        <v>7.4556526102087517E-4</v>
      </c>
    </row>
    <row r="37" spans="1:20" ht="29" thickBot="1">
      <c r="A37" s="45" t="s">
        <v>12</v>
      </c>
      <c r="B37" s="49"/>
      <c r="C37" s="50">
        <f t="shared" ref="C37:H37" si="56">+C36/B36-1</f>
        <v>0.29954793314657313</v>
      </c>
      <c r="D37" s="50">
        <f t="shared" si="56"/>
        <v>-0.23670742906161957</v>
      </c>
      <c r="E37" s="50">
        <f t="shared" si="56"/>
        <v>-0.3723779397076149</v>
      </c>
      <c r="F37" s="50">
        <f t="shared" si="56"/>
        <v>0.10739033447325386</v>
      </c>
      <c r="G37" s="72">
        <f t="shared" si="56"/>
        <v>0.69285610690986199</v>
      </c>
      <c r="H37" s="75">
        <f t="shared" si="56"/>
        <v>0.29410452035436019</v>
      </c>
      <c r="I37" s="52"/>
      <c r="J37" s="2"/>
      <c r="K37" s="45" t="s">
        <v>12</v>
      </c>
      <c r="L37" s="49"/>
      <c r="M37" s="50">
        <f t="shared" ref="M37:R37" si="57">+M36/L36-1</f>
        <v>0.53128467571132099</v>
      </c>
      <c r="N37" s="50">
        <f t="shared" si="57"/>
        <v>-2.395084272611947E-2</v>
      </c>
      <c r="O37" s="50">
        <f t="shared" si="57"/>
        <v>-0.33025056432560118</v>
      </c>
      <c r="P37" s="72">
        <f t="shared" si="57"/>
        <v>-0.22038113201059384</v>
      </c>
      <c r="Q37" s="72">
        <f t="shared" si="57"/>
        <v>0.66312059703263704</v>
      </c>
      <c r="R37" s="75">
        <f t="shared" si="57"/>
        <v>0.18420868175532723</v>
      </c>
      <c r="S37" s="51"/>
      <c r="T37" s="52"/>
    </row>
    <row r="38" spans="1:20" ht="15" thickBo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</row>
    <row r="39" spans="1:20" ht="15" thickBot="1">
      <c r="A39" s="275" t="s">
        <v>288</v>
      </c>
      <c r="B39" s="276"/>
      <c r="C39" s="276"/>
      <c r="D39" s="276"/>
      <c r="E39" s="276"/>
      <c r="F39" s="276"/>
      <c r="G39" s="276"/>
      <c r="H39" s="276"/>
      <c r="I39" s="277"/>
      <c r="J39" s="2"/>
      <c r="K39" s="275" t="s">
        <v>289</v>
      </c>
      <c r="L39" s="276"/>
      <c r="M39" s="276"/>
      <c r="N39" s="276"/>
      <c r="O39" s="276"/>
      <c r="P39" s="276"/>
      <c r="Q39" s="276"/>
      <c r="R39" s="276"/>
      <c r="S39" s="276"/>
      <c r="T39" s="277"/>
    </row>
    <row r="40" spans="1:20" ht="42">
      <c r="A40" s="38"/>
      <c r="B40" s="39">
        <v>2016</v>
      </c>
      <c r="C40" s="39">
        <f>+B40+1</f>
        <v>2017</v>
      </c>
      <c r="D40" s="39">
        <f t="shared" ref="D40:G40" si="58">+C40+1</f>
        <v>2018</v>
      </c>
      <c r="E40" s="39">
        <f t="shared" si="58"/>
        <v>2019</v>
      </c>
      <c r="F40" s="39">
        <f t="shared" si="58"/>
        <v>2020</v>
      </c>
      <c r="G40" s="210">
        <f t="shared" si="58"/>
        <v>2021</v>
      </c>
      <c r="H40" s="40">
        <v>2022</v>
      </c>
      <c r="I40" s="41" t="s">
        <v>16</v>
      </c>
      <c r="J40" s="2"/>
      <c r="K40" s="67"/>
      <c r="L40" s="66">
        <v>2016</v>
      </c>
      <c r="M40" s="66">
        <f>+L40+1</f>
        <v>2017</v>
      </c>
      <c r="N40" s="66">
        <f t="shared" ref="N40:P40" si="59">+M40+1</f>
        <v>2018</v>
      </c>
      <c r="O40" s="66">
        <f t="shared" si="59"/>
        <v>2019</v>
      </c>
      <c r="P40" s="68">
        <f t="shared" si="59"/>
        <v>2020</v>
      </c>
      <c r="Q40" s="68">
        <f t="shared" ref="Q40" si="60">+P40+1</f>
        <v>2021</v>
      </c>
      <c r="R40" s="73">
        <v>2022</v>
      </c>
      <c r="S40" s="79" t="s">
        <v>16</v>
      </c>
      <c r="T40" s="76" t="s">
        <v>21</v>
      </c>
    </row>
    <row r="41" spans="1:20">
      <c r="A41" s="42" t="s">
        <v>10</v>
      </c>
      <c r="B41" s="174">
        <f>+'[1]10.PRECIO DEL VINO DE TRASLADO'!X437</f>
        <v>1300.3090878768751</v>
      </c>
      <c r="C41" s="174">
        <f>+'[1]10.PRECIO DEL VINO DE TRASLADO'!X449</f>
        <v>2207.9348951937286</v>
      </c>
      <c r="D41" s="174">
        <f>+'[1]10.PRECIO DEL VINO DE TRASLADO'!X461</f>
        <v>2808.4933671388053</v>
      </c>
      <c r="E41" s="174">
        <f>+'[1]10.PRECIO DEL VINO DE TRASLADO'!X473</f>
        <v>1959.6861873742278</v>
      </c>
      <c r="F41" s="174">
        <f>+'[1]10.PRECIO DEL VINO DE TRASLADO'!X485</f>
        <v>1410.7562399372871</v>
      </c>
      <c r="G41" s="175">
        <f>+'[1]10.PRECIO DEL VINO DE TRASLADO'!X497</f>
        <v>2590.390804853007</v>
      </c>
      <c r="H41" s="176">
        <f>+'[1]10.PRECIO DEL VINO DE TRASLADO'!X509</f>
        <v>3549.1049085659292</v>
      </c>
      <c r="I41" s="7">
        <f t="shared" ref="I41:I46" si="61">+H41/G41-1</f>
        <v>0.37010404064004732</v>
      </c>
      <c r="J41" s="2"/>
      <c r="K41" s="42" t="s">
        <v>10</v>
      </c>
      <c r="L41" s="174">
        <f>+AVERAGE('[1]10.PRECIO DEL VINO DE TRASLADO'!X426:X437)</f>
        <v>1664.7782017669135</v>
      </c>
      <c r="M41" s="174">
        <f>+(SUM(C41)+SUM(B42:B52))/12</f>
        <v>1988.029580817464</v>
      </c>
      <c r="N41" s="174">
        <f t="shared" ref="N41" si="62">+(SUM(D41)+SUM(C42:C52))/12</f>
        <v>3065.8247760320678</v>
      </c>
      <c r="O41" s="174">
        <f t="shared" ref="O41" si="63">+(SUM(E41)+SUM(D42:D52))/12</f>
        <v>2445.8406311323706</v>
      </c>
      <c r="P41" s="175">
        <f t="shared" ref="P41" si="64">+(SUM(F41)+SUM(E42:E52))/12</f>
        <v>1554.0996280336037</v>
      </c>
      <c r="Q41" s="175">
        <f t="shared" ref="Q41" si="65">+(SUM(G41)+SUM(F42:F52))/12</f>
        <v>1994.3505319743424</v>
      </c>
      <c r="R41" s="176">
        <f t="shared" ref="R41" si="66">+(SUM(H41)+SUM(G42:G52))/12</f>
        <v>3456.3855496142028</v>
      </c>
      <c r="S41" s="80">
        <f t="shared" ref="S41:S47" si="67">+R41/Q41-1</f>
        <v>0.73308828824213412</v>
      </c>
      <c r="T41" s="7">
        <f t="shared" ref="T41:T47" si="68">+POWER(R41/M41,0.2)-1</f>
        <v>0.11696577921157547</v>
      </c>
    </row>
    <row r="42" spans="1:20">
      <c r="A42" s="42" t="s">
        <v>11</v>
      </c>
      <c r="B42" s="174">
        <f>+'[1]10.PRECIO DEL VINO DE TRASLADO'!X438</f>
        <v>1516.9387927225694</v>
      </c>
      <c r="C42" s="174">
        <f>+'[1]10.PRECIO DEL VINO DE TRASLADO'!X450</f>
        <v>2229.2842111254004</v>
      </c>
      <c r="D42" s="174">
        <f>+'[1]10.PRECIO DEL VINO DE TRASLADO'!X462</f>
        <v>3166.2255632539768</v>
      </c>
      <c r="E42" s="174">
        <f>+'[1]10.PRECIO DEL VINO DE TRASLADO'!X474</f>
        <v>1831.7217470972057</v>
      </c>
      <c r="F42" s="174">
        <f>+'[1]10.PRECIO DEL VINO DE TRASLADO'!X486</f>
        <v>1498.988271973067</v>
      </c>
      <c r="G42" s="175">
        <f>+'[1]10.PRECIO DEL VINO DE TRASLADO'!X498</f>
        <v>2979.2953396143494</v>
      </c>
      <c r="H42" s="176">
        <f>+'[1]10.PRECIO DEL VINO DE TRASLADO'!X510</f>
        <v>3293.4650814968845</v>
      </c>
      <c r="I42" s="7">
        <f t="shared" si="61"/>
        <v>0.105451023168184</v>
      </c>
      <c r="J42" s="2"/>
      <c r="K42" s="42" t="s">
        <v>11</v>
      </c>
      <c r="L42" s="174">
        <f>+AVERAGE('[1]10.PRECIO DEL VINO DE TRASLADO'!X427:X438)</f>
        <v>1645.8065513406757</v>
      </c>
      <c r="M42" s="174">
        <f>+(SUM(C41:C42)+SUM(B43:B52))/12</f>
        <v>2047.3916990176997</v>
      </c>
      <c r="N42" s="174">
        <f t="shared" ref="N42" si="69">+(SUM(D41:D42)+SUM(C43:C52))/12</f>
        <v>3143.903222042783</v>
      </c>
      <c r="O42" s="174">
        <f t="shared" ref="O42" si="70">+(SUM(E41:E42)+SUM(D43:D52))/12</f>
        <v>2334.6319797859733</v>
      </c>
      <c r="P42" s="175">
        <f t="shared" ref="P42" si="71">+(SUM(F41:F42)+SUM(E43:E52))/12</f>
        <v>1526.3718384399253</v>
      </c>
      <c r="Q42" s="175">
        <f t="shared" ref="Q42" si="72">+(SUM(G41:G42)+SUM(F43:F52))/12</f>
        <v>2117.7094542777827</v>
      </c>
      <c r="R42" s="176">
        <f t="shared" ref="R42" si="73">+(SUM(H41:H42)+SUM(G43:G52))/12</f>
        <v>3482.5663614377468</v>
      </c>
      <c r="S42" s="80">
        <f t="shared" si="67"/>
        <v>0.6444967719263599</v>
      </c>
      <c r="T42" s="7">
        <f t="shared" si="68"/>
        <v>0.11208937768805916</v>
      </c>
    </row>
    <row r="43" spans="1:20">
      <c r="A43" s="42" t="s">
        <v>0</v>
      </c>
      <c r="B43" s="174">
        <f>+'[1]10.PRECIO DEL VINO DE TRASLADO'!X439</f>
        <v>1597.0464397928704</v>
      </c>
      <c r="C43" s="174">
        <f>+'[1]10.PRECIO DEL VINO DE TRASLADO'!X451</f>
        <v>2485.3014161303204</v>
      </c>
      <c r="D43" s="174">
        <f>+'[1]10.PRECIO DEL VINO DE TRASLADO'!X463</f>
        <v>2876.7401380371853</v>
      </c>
      <c r="E43" s="174">
        <f>+'[1]10.PRECIO DEL VINO DE TRASLADO'!X475</f>
        <v>1826.4069341779852</v>
      </c>
      <c r="F43" s="174">
        <f>+'[1]10.PRECIO DEL VINO DE TRASLADO'!X487</f>
        <v>1541.1872491676652</v>
      </c>
      <c r="G43" s="175">
        <f>+'[1]10.PRECIO DEL VINO DE TRASLADO'!X499</f>
        <v>2509.1832889223947</v>
      </c>
      <c r="H43" s="176">
        <f>+'[1]10.PRECIO DEL VINO DE TRASLADO'!X511</f>
        <v>3849.4024625594379</v>
      </c>
      <c r="I43" s="7">
        <f t="shared" si="61"/>
        <v>0.53412565736185025</v>
      </c>
      <c r="J43" s="2"/>
      <c r="K43" s="42" t="s">
        <v>0</v>
      </c>
      <c r="L43" s="174">
        <f>+AVERAGE('[1]10.PRECIO DEL VINO DE TRASLADO'!X428:X439)</f>
        <v>1627.1954563079946</v>
      </c>
      <c r="M43" s="174">
        <f>+(SUM(C41:C43)+SUM(B44:B52))/12</f>
        <v>2121.4129470458206</v>
      </c>
      <c r="N43" s="174">
        <f t="shared" ref="N43" si="74">+(SUM(D41:D43)+SUM(C44:C52))/12</f>
        <v>3176.5231155350211</v>
      </c>
      <c r="O43" s="174">
        <f>+(SUM(E41:E43)+SUM(D44:D52))/12</f>
        <v>2247.1042127977066</v>
      </c>
      <c r="P43" s="175">
        <f>+(SUM(F41:F43)+SUM(E44:E52))/12</f>
        <v>1502.603531355732</v>
      </c>
      <c r="Q43" s="175">
        <f>+(SUM(G41:G43)+SUM(F44:F52))/12</f>
        <v>2198.3757909240098</v>
      </c>
      <c r="R43" s="176">
        <f>+(SUM(H41:H43)+SUM(G44:G52))/12</f>
        <v>3594.2512925741671</v>
      </c>
      <c r="S43" s="80">
        <f t="shared" si="67"/>
        <v>0.6349576389137046</v>
      </c>
      <c r="T43" s="7">
        <f t="shared" si="68"/>
        <v>0.11121128818607473</v>
      </c>
    </row>
    <row r="44" spans="1:20">
      <c r="A44" s="42" t="s">
        <v>1</v>
      </c>
      <c r="B44" s="174">
        <f>+'[1]10.PRECIO DEL VINO DE TRASLADO'!X440</f>
        <v>1905.3568694833089</v>
      </c>
      <c r="C44" s="174">
        <f>+'[1]10.PRECIO DEL VINO DE TRASLADO'!X452</f>
        <v>3145.3023870624306</v>
      </c>
      <c r="D44" s="174">
        <f>+'[1]10.PRECIO DEL VINO DE TRASLADO'!X464</f>
        <v>2674.4474307039704</v>
      </c>
      <c r="E44" s="174">
        <f>+'[1]10.PRECIO DEL VINO DE TRASLADO'!X476</f>
        <v>1679.4313903348698</v>
      </c>
      <c r="F44" s="174">
        <f>+'[1]10.PRECIO DEL VINO DE TRASLADO'!X488</f>
        <v>1130.9579571342283</v>
      </c>
      <c r="G44" s="175">
        <f>+'[1]10.PRECIO DEL VINO DE TRASLADO'!X500</f>
        <v>3995.119731822263</v>
      </c>
      <c r="H44" s="176">
        <f>+'[1]10.PRECIO DEL VINO DE TRASLADO'!X512</f>
        <v>4257.124951378024</v>
      </c>
      <c r="I44" s="7">
        <f t="shared" si="61"/>
        <v>6.5581318494365659E-2</v>
      </c>
      <c r="J44" s="2"/>
      <c r="K44" s="42" t="s">
        <v>1</v>
      </c>
      <c r="L44" s="174">
        <f>+AVERAGE('[1]10.PRECIO DEL VINO DE TRASLADO'!X429:X440)</f>
        <v>1647.3206594121648</v>
      </c>
      <c r="M44" s="174">
        <f>+(SUM(C41:C44)+SUM(B45:B52))/12</f>
        <v>2224.7417401774142</v>
      </c>
      <c r="N44" s="174">
        <f t="shared" ref="N44" si="75">+(SUM(D41:D44)+SUM(C45:C52))/12</f>
        <v>3137.2852025051493</v>
      </c>
      <c r="O44" s="174">
        <f>+(SUM(E41:E44)+SUM(D45:D52))/12</f>
        <v>2164.1862094336152</v>
      </c>
      <c r="P44" s="175">
        <f>+(SUM(F41:F44)+SUM(E45:E52))/12</f>
        <v>1456.8974119223451</v>
      </c>
      <c r="Q44" s="175">
        <f>+(SUM(G41:G44)+SUM(F45:F52))/12</f>
        <v>2437.0559388146798</v>
      </c>
      <c r="R44" s="176">
        <f>+(SUM(H41:H44)+SUM(G45:G52))/12</f>
        <v>3616.0850608704804</v>
      </c>
      <c r="S44" s="80">
        <f t="shared" si="67"/>
        <v>0.48379239199131785</v>
      </c>
      <c r="T44" s="7">
        <f t="shared" si="68"/>
        <v>0.10202591383897652</v>
      </c>
    </row>
    <row r="45" spans="1:20">
      <c r="A45" s="42" t="s">
        <v>2</v>
      </c>
      <c r="B45" s="174">
        <f>+'[1]10.PRECIO DEL VINO DE TRASLADO'!X441</f>
        <v>1999.7267408156592</v>
      </c>
      <c r="C45" s="174">
        <f>+'[1]10.PRECIO DEL VINO DE TRASLADO'!X453</f>
        <v>3819.6673777216256</v>
      </c>
      <c r="D45" s="174">
        <f>+'[1]10.PRECIO DEL VINO DE TRASLADO'!X465</f>
        <v>2665.7222000433653</v>
      </c>
      <c r="E45" s="174">
        <f>+'[1]10.PRECIO DEL VINO DE TRASLADO'!X477</f>
        <v>1479.2671235672422</v>
      </c>
      <c r="F45" s="174">
        <f>+'[1]10.PRECIO DEL VINO DE TRASLADO'!X489</f>
        <v>1993.2834258222103</v>
      </c>
      <c r="G45" s="175">
        <f>+'[1]10.PRECIO DEL VINO DE TRASLADO'!X501</f>
        <v>4825.634699728259</v>
      </c>
      <c r="H45" s="176">
        <f>+'[1]10.PRECIO DEL VINO DE TRASLADO'!X513</f>
        <v>3731.3164925430938</v>
      </c>
      <c r="I45" s="7">
        <f t="shared" si="61"/>
        <v>-0.22677187049545799</v>
      </c>
      <c r="J45" s="2"/>
      <c r="K45" s="42" t="s">
        <v>2</v>
      </c>
      <c r="L45" s="174">
        <f>+AVERAGE('[1]10.PRECIO DEL VINO DE TRASLADO'!X430:X441)</f>
        <v>1680.6330240915056</v>
      </c>
      <c r="M45" s="174">
        <f>+(SUM(C41:C45)+SUM(B46:B52))/12</f>
        <v>2376.4034599195779</v>
      </c>
      <c r="N45" s="174">
        <f t="shared" ref="N45" si="76">+(SUM(D41:D45)+SUM(C46:C52))/12</f>
        <v>3041.1231043652947</v>
      </c>
      <c r="O45" s="174">
        <f>+(SUM(E41:E45)+SUM(D46:D52))/12</f>
        <v>2065.3149530606047</v>
      </c>
      <c r="P45" s="175">
        <f>+(SUM(F41:F45)+SUM(E46:E52))/12</f>
        <v>1499.7321037769259</v>
      </c>
      <c r="Q45" s="175">
        <f>+(SUM(G41:G45)+SUM(F46:F52))/12</f>
        <v>2673.0852116401838</v>
      </c>
      <c r="R45" s="176">
        <f>+(SUM(H41:H45)+SUM(G46:G52))/12</f>
        <v>3524.8918769383831</v>
      </c>
      <c r="S45" s="80">
        <f t="shared" si="67"/>
        <v>0.3186604982096839</v>
      </c>
      <c r="T45" s="7">
        <f t="shared" si="68"/>
        <v>8.2044507257405641E-2</v>
      </c>
    </row>
    <row r="46" spans="1:20">
      <c r="A46" s="42" t="s">
        <v>3</v>
      </c>
      <c r="B46" s="174">
        <f>+'[1]10.PRECIO DEL VINO DE TRASLADO'!X442</f>
        <v>1707.5236802048198</v>
      </c>
      <c r="C46" s="174">
        <f>+'[1]10.PRECIO DEL VINO DE TRASLADO'!X454</f>
        <v>3109.83277111189</v>
      </c>
      <c r="D46" s="174">
        <f>+'[1]10.PRECIO DEL VINO DE TRASLADO'!X466</f>
        <v>2745.9316514688717</v>
      </c>
      <c r="E46" s="174">
        <f>+'[1]10.PRECIO DEL VINO DE TRASLADO'!X478</f>
        <v>1617.2979082776478</v>
      </c>
      <c r="F46" s="174">
        <f>+'[1]10.PRECIO DEL VINO DE TRASLADO'!X490</f>
        <v>2037.4178586376045</v>
      </c>
      <c r="G46" s="175">
        <f>+'[1]10.PRECIO DEL VINO DE TRASLADO'!X502</f>
        <v>4441.629728800991</v>
      </c>
      <c r="H46" s="176">
        <f>+'[1]10.PRECIO DEL VINO DE TRASLADO'!X514</f>
        <v>3525.5615490786604</v>
      </c>
      <c r="I46" s="7">
        <f t="shared" si="61"/>
        <v>-0.20624595827568482</v>
      </c>
      <c r="J46" s="2"/>
      <c r="K46" s="42" t="s">
        <v>3</v>
      </c>
      <c r="L46" s="174">
        <f>+AVERAGE('[1]10.PRECIO DEL VINO DE TRASLADO'!X431:X442)</f>
        <v>1689.4330213244787</v>
      </c>
      <c r="M46" s="174">
        <f>+(SUM(C41:C46)+SUM(B47:B52))/12</f>
        <v>2493.2625508285005</v>
      </c>
      <c r="N46" s="174">
        <f t="shared" ref="N46" si="77">+(SUM(D41:D46)+SUM(C47:C52))/12</f>
        <v>3010.79801106171</v>
      </c>
      <c r="O46" s="174">
        <f>+(SUM(E41:E46)+SUM(D47:D52))/12</f>
        <v>1971.2621411280027</v>
      </c>
      <c r="P46" s="175">
        <f>+(SUM(F41:F46)+SUM(E47:E52))/12</f>
        <v>1534.7420996402554</v>
      </c>
      <c r="Q46" s="175">
        <f>+(SUM(G41:G46)+SUM(F47:F52))/12</f>
        <v>2873.4362008204662</v>
      </c>
      <c r="R46" s="176">
        <f>+(SUM(H41:H46)+SUM(G47:G52))/12</f>
        <v>3448.5528619615229</v>
      </c>
      <c r="S46" s="80">
        <f t="shared" si="67"/>
        <v>0.20014944510577304</v>
      </c>
      <c r="T46" s="7">
        <f t="shared" si="68"/>
        <v>6.7022984907691319E-2</v>
      </c>
    </row>
    <row r="47" spans="1:20">
      <c r="A47" s="42" t="s">
        <v>4</v>
      </c>
      <c r="B47" s="174">
        <f>+'[1]10.PRECIO DEL VINO DE TRASLADO'!X443</f>
        <v>1992.5247058997898</v>
      </c>
      <c r="C47" s="174">
        <f>+'[1]10.PRECIO DEL VINO DE TRASLADO'!X455</f>
        <v>3351.6495147993346</v>
      </c>
      <c r="D47" s="174">
        <f>+'[1]10.PRECIO DEL VINO DE TRASLADO'!X467</f>
        <v>2515.6950988318167</v>
      </c>
      <c r="E47" s="174">
        <f>+'[1]10.PRECIO DEL VINO DE TRASLADO'!X479</f>
        <v>1636.9993946775721</v>
      </c>
      <c r="F47" s="174">
        <f>+'[1]10.PRECIO DEL VINO DE TRASLADO'!X491</f>
        <v>1855.0508472940662</v>
      </c>
      <c r="G47" s="175">
        <f>+'[1]10.PRECIO DEL VINO DE TRASLADO'!X503</f>
        <v>3750.7437647214069</v>
      </c>
      <c r="H47" s="176">
        <f>+'[1]10.PRECIO DEL VINO DE TRASLADO'!X515</f>
        <v>3258.3159894010264</v>
      </c>
      <c r="I47" s="7">
        <f t="shared" ref="I47" si="78">+H47/G47-1</f>
        <v>-0.13128803410993783</v>
      </c>
      <c r="J47" s="2"/>
      <c r="K47" s="42" t="s">
        <v>4</v>
      </c>
      <c r="L47" s="174">
        <f>+AVERAGE('[1]10.PRECIO DEL VINO DE TRASLADO'!X432:X443)</f>
        <v>1637.7900448434405</v>
      </c>
      <c r="M47" s="174">
        <f>+(SUM(C41:C47)+SUM(B48:B52))/12</f>
        <v>2606.522951570129</v>
      </c>
      <c r="N47" s="174">
        <f t="shared" ref="N47" si="79">+(SUM(D41:D47)+SUM(C48:C52))/12</f>
        <v>2941.1351430644168</v>
      </c>
      <c r="O47" s="174">
        <f>+(SUM(E41:E47)+SUM(D48:D52))/12</f>
        <v>1898.0374991151486</v>
      </c>
      <c r="P47" s="175">
        <f>+(SUM(F41:F47)+SUM(E48:E52))/12</f>
        <v>1552.9130540249632</v>
      </c>
      <c r="Q47" s="175">
        <f>+(SUM(G41:G47)+SUM(F48:F52))/12</f>
        <v>3031.4106106060776</v>
      </c>
      <c r="R47" s="176">
        <f>+(SUM(H41:H47)+SUM(G48:G52))/12</f>
        <v>3407.5172140181571</v>
      </c>
      <c r="S47" s="80">
        <f t="shared" si="67"/>
        <v>0.12406983141649808</v>
      </c>
      <c r="T47" s="7">
        <f t="shared" si="68"/>
        <v>5.5055488348194404E-2</v>
      </c>
    </row>
    <row r="48" spans="1:20">
      <c r="A48" s="42" t="s">
        <v>5</v>
      </c>
      <c r="B48" s="174">
        <f>+'[1]10.PRECIO DEL VINO DE TRASLADO'!X444</f>
        <v>1940.4366358842808</v>
      </c>
      <c r="C48" s="174">
        <f>+'[1]10.PRECIO DEL VINO DE TRASLADO'!X456</f>
        <v>3135.816949708395</v>
      </c>
      <c r="D48" s="174">
        <f>+'[1]10.PRECIO DEL VINO DE TRASLADO'!X468</f>
        <v>2211.2751900866015</v>
      </c>
      <c r="E48" s="174">
        <f>+'[1]10.PRECIO DEL VINO DE TRASLADO'!X480</f>
        <v>1462.1416873627682</v>
      </c>
      <c r="F48" s="174">
        <f>+'[1]10.PRECIO DEL VINO DE TRASLADO'!X492</f>
        <v>1898.2923558608013</v>
      </c>
      <c r="G48" s="175">
        <f>+'[1]10.PRECIO DEL VINO DE TRASLADO'!X504</f>
        <v>3822.6196872723372</v>
      </c>
      <c r="H48" s="176"/>
      <c r="I48" s="7"/>
      <c r="J48" s="2"/>
      <c r="K48" s="42" t="s">
        <v>5</v>
      </c>
      <c r="L48" s="174">
        <f>+AVERAGE('[1]10.PRECIO DEL VINO DE TRASLADO'!X433:X444)</f>
        <v>1667.8630285453246</v>
      </c>
      <c r="M48" s="174">
        <f>+(SUM(C41:C48)+SUM(B49:B52))/12</f>
        <v>2706.1379777221387</v>
      </c>
      <c r="N48" s="174">
        <f t="shared" ref="N48" si="80">+(SUM(D41:D48)+SUM(C49:C52))/12</f>
        <v>2864.0899964292671</v>
      </c>
      <c r="O48" s="174">
        <f>+(SUM(E41:E48)+SUM(D49:D52))/12</f>
        <v>1835.6097072214961</v>
      </c>
      <c r="P48" s="175">
        <f>+(SUM(F41:F48)+SUM(E49:E52))/12</f>
        <v>1589.2589430664659</v>
      </c>
      <c r="Q48" s="175">
        <f>+(SUM(G41:G48)+SUM(F49:F52))/12</f>
        <v>3191.7712215570391</v>
      </c>
      <c r="R48" s="176"/>
      <c r="S48" s="80"/>
      <c r="T48" s="7"/>
    </row>
    <row r="49" spans="1:20">
      <c r="A49" s="42" t="s">
        <v>6</v>
      </c>
      <c r="B49" s="174">
        <f>+'[1]10.PRECIO DEL VINO DE TRASLADO'!X445</f>
        <v>1980.1142332331765</v>
      </c>
      <c r="C49" s="174">
        <f>+'[1]10.PRECIO DEL VINO DE TRASLADO'!X457</f>
        <v>3343.7971853350823</v>
      </c>
      <c r="D49" s="174">
        <f>+'[1]10.PRECIO DEL VINO DE TRASLADO'!X469</f>
        <v>2112.2153132146668</v>
      </c>
      <c r="E49" s="174">
        <f>+'[1]10.PRECIO DEL VINO DE TRASLADO'!X481</f>
        <v>1440.8480128955143</v>
      </c>
      <c r="F49" s="174">
        <f>+'[1]10.PRECIO DEL VINO DE TRASLADO'!X493</f>
        <v>2422.3503244305411</v>
      </c>
      <c r="G49" s="175">
        <f>+'[1]10.PRECIO DEL VINO DE TRASLADO'!X505</f>
        <v>3275.7377229224999</v>
      </c>
      <c r="H49" s="176"/>
      <c r="I49" s="7"/>
      <c r="J49" s="2"/>
      <c r="K49" s="42" t="s">
        <v>6</v>
      </c>
      <c r="L49" s="174">
        <f>+AVERAGE('[1]10.PRECIO DEL VINO DE TRASLADO'!X434:X445)</f>
        <v>1693.2372349621103</v>
      </c>
      <c r="M49" s="174">
        <f>+(SUM(C41:C49)+SUM(B50:B52))/12</f>
        <v>2819.778223730631</v>
      </c>
      <c r="N49" s="174">
        <f t="shared" ref="N49" si="81">+(SUM(D41:D49)+SUM(C50:C52))/12</f>
        <v>2761.4581737525659</v>
      </c>
      <c r="O49" s="174">
        <f>+(SUM(E41:E49)+SUM(D50:D52))/12</f>
        <v>1779.6624321949002</v>
      </c>
      <c r="P49" s="175">
        <f>+(SUM(F41:F49)+SUM(E50:E52))/12</f>
        <v>1671.0508023610516</v>
      </c>
      <c r="Q49" s="175">
        <f>+(SUM(G41:G49)+SUM(F50:F52))/12</f>
        <v>3262.8868380980352</v>
      </c>
      <c r="R49" s="176"/>
      <c r="S49" s="80"/>
      <c r="T49" s="7"/>
    </row>
    <row r="50" spans="1:20">
      <c r="A50" s="42" t="s">
        <v>7</v>
      </c>
      <c r="B50" s="174">
        <f>+'[1]10.PRECIO DEL VINO DE TRASLADO'!X446</f>
        <v>2301.6069021973899</v>
      </c>
      <c r="C50" s="174">
        <f>+'[1]10.PRECIO DEL VINO DE TRASLADO'!X458</f>
        <v>3428.6888796430185</v>
      </c>
      <c r="D50" s="174">
        <f>+'[1]10.PRECIO DEL VINO DE TRASLADO'!X470</f>
        <v>2067.8342439840867</v>
      </c>
      <c r="E50" s="174">
        <f>+'[1]10.PRECIO DEL VINO DE TRASLADO'!X482</f>
        <v>1357.5390197273</v>
      </c>
      <c r="F50" s="174">
        <f>+'[1]10.PRECIO DEL VINO DE TRASLADO'!X494</f>
        <v>2471.3956688179182</v>
      </c>
      <c r="G50" s="175">
        <f>+'[1]10.PRECIO DEL VINO DE TRASLADO'!X506</f>
        <v>3061.1331029999997</v>
      </c>
      <c r="H50" s="176"/>
      <c r="I50" s="7"/>
      <c r="J50" s="2"/>
      <c r="K50" s="42" t="s">
        <v>7</v>
      </c>
      <c r="L50" s="174">
        <f>+AVERAGE('[1]10.PRECIO DEL VINO DE TRASLADO'!X435:X446)</f>
        <v>1749.8414331539143</v>
      </c>
      <c r="M50" s="174">
        <f>+(SUM(C41:C50)+SUM(B51:B52))/12</f>
        <v>2913.7017218510996</v>
      </c>
      <c r="N50" s="174">
        <f t="shared" ref="N50" si="82">+(SUM(D41:D50)+SUM(C51:C52))/12</f>
        <v>2648.0536207809882</v>
      </c>
      <c r="O50" s="174">
        <f>+(SUM(E41:E50)+SUM(D51:D52))/12</f>
        <v>1720.4711635068345</v>
      </c>
      <c r="P50" s="175">
        <f>+(SUM(F41:F50)+SUM(E51:E52))/12</f>
        <v>1763.8721897852699</v>
      </c>
      <c r="Q50" s="175">
        <f>+(SUM(G41:G50)+SUM(F51:F52))/12</f>
        <v>3312.0316242798749</v>
      </c>
      <c r="R50" s="176"/>
      <c r="S50" s="80"/>
      <c r="T50" s="7"/>
    </row>
    <row r="51" spans="1:20">
      <c r="A51" s="42" t="s">
        <v>8</v>
      </c>
      <c r="B51" s="174">
        <f>+'[1]10.PRECIO DEL VINO DE TRASLADO'!X447</f>
        <v>2253.0418543408641</v>
      </c>
      <c r="C51" s="174">
        <f>+'[1]10.PRECIO DEL VINO DE TRASLADO'!X459</f>
        <v>3010.3866675404474</v>
      </c>
      <c r="D51" s="174">
        <f>+'[1]10.PRECIO DEL VINO DE TRASLADO'!X471</f>
        <v>2169.3778714780028</v>
      </c>
      <c r="E51" s="174">
        <f>+'[1]10.PRECIO DEL VINO DE TRASLADO'!X483</f>
        <v>1470.131310089266</v>
      </c>
      <c r="F51" s="174">
        <f>+'[1]10.PRECIO DEL VINO DE TRASLADO'!X495</f>
        <v>2320.385849327929</v>
      </c>
      <c r="G51" s="175">
        <f>+'[1]10.PRECIO DEL VINO DE TRASLADO'!X507</f>
        <v>2623.5346199999999</v>
      </c>
      <c r="H51" s="176"/>
      <c r="I51" s="7"/>
      <c r="J51" s="2"/>
      <c r="K51" s="42" t="s">
        <v>8</v>
      </c>
      <c r="L51" s="174">
        <f>+AVERAGE('[1]10.PRECIO DEL VINO DE TRASLADO'!X436:X447)</f>
        <v>1827.9694531617085</v>
      </c>
      <c r="M51" s="174">
        <f>+(SUM(C41:C51)+SUM(B52))/12</f>
        <v>2976.8137896177323</v>
      </c>
      <c r="N51" s="174">
        <f t="shared" ref="N51" si="83">+(SUM(D41:D51)+SUM(C52))/12</f>
        <v>2577.9695544424512</v>
      </c>
      <c r="O51" s="174">
        <f>+(SUM(E41:E51)+SUM(D52))/12</f>
        <v>1662.2006167244399</v>
      </c>
      <c r="P51" s="175">
        <f>+(SUM(F41:F51)+SUM(E52))/12</f>
        <v>1834.7267347218251</v>
      </c>
      <c r="Q51" s="175">
        <f>+(SUM(G41:G51)+SUM(F52))/12</f>
        <v>3337.2940218358813</v>
      </c>
      <c r="R51" s="176"/>
      <c r="S51" s="80"/>
      <c r="T51" s="7"/>
    </row>
    <row r="52" spans="1:20">
      <c r="A52" s="42" t="s">
        <v>9</v>
      </c>
      <c r="B52" s="174">
        <f>+'[1]10.PRECIO DEL VINO DE TRASLADO'!X448</f>
        <v>2454.1032200411119</v>
      </c>
      <c r="C52" s="174">
        <f>+'[1]10.PRECIO DEL VINO DE TRASLADO'!X460</f>
        <v>2921.6765850680663</v>
      </c>
      <c r="D52" s="174">
        <f>+'[1]10.PRECIO DEL VINO DE TRASLADO'!X472</f>
        <v>2184.9366851116788</v>
      </c>
      <c r="E52" s="174">
        <f>+'[1]10.PRECIO DEL VINO DE TRASLADO'!X484</f>
        <v>1436.6547682585838</v>
      </c>
      <c r="F52" s="174">
        <f>+'[1]10.PRECIO DEL VINO DE TRASLADO'!X496</f>
        <v>2172.5057703730704</v>
      </c>
      <c r="G52" s="175">
        <f>+'[1]10.PRECIO DEL VINO DE TRASLADO'!X508</f>
        <v>2642.89</v>
      </c>
      <c r="H52" s="176"/>
      <c r="I52" s="7"/>
      <c r="J52" s="2"/>
      <c r="K52" s="42" t="s">
        <v>9</v>
      </c>
      <c r="L52" s="174">
        <f>+AVERAGE('[1]10.PRECIO DEL VINO DE TRASLADO'!X437:X448)</f>
        <v>1912.394096874393</v>
      </c>
      <c r="M52" s="174">
        <f>+(SUM(C41:C52))/12</f>
        <v>3015.7782367033119</v>
      </c>
      <c r="N52" s="174">
        <f t="shared" ref="N52" si="84">+(SUM(D41:D52))/12</f>
        <v>2516.574562779419</v>
      </c>
      <c r="O52" s="174">
        <f>+(SUM(E41:E52))/12</f>
        <v>1599.8437903200154</v>
      </c>
      <c r="P52" s="175">
        <f>+(SUM(F41:F52))/12</f>
        <v>1896.047651564699</v>
      </c>
      <c r="Q52" s="175">
        <f>+(SUM(G41:G52))/12</f>
        <v>3376.492707638125</v>
      </c>
      <c r="R52" s="176"/>
      <c r="S52" s="80"/>
      <c r="T52" s="7"/>
    </row>
    <row r="53" spans="1:20" ht="28">
      <c r="A53" s="53" t="s">
        <v>14</v>
      </c>
      <c r="B53" s="242">
        <f>AVERAGE(B41:B52)</f>
        <v>1912.394096874393</v>
      </c>
      <c r="C53" s="242">
        <f t="shared" ref="C53" si="85">AVERAGE(C41:C52)</f>
        <v>3015.7782367033119</v>
      </c>
      <c r="D53" s="242">
        <f t="shared" ref="D53" si="86">AVERAGE(D41:D52)</f>
        <v>2516.574562779419</v>
      </c>
      <c r="E53" s="242">
        <f t="shared" ref="E53" si="87">AVERAGE(E41:E52)</f>
        <v>1599.8437903200154</v>
      </c>
      <c r="F53" s="242">
        <f t="shared" ref="F53" si="88">AVERAGE(F41:F52)</f>
        <v>1896.047651564699</v>
      </c>
      <c r="G53" s="243">
        <f t="shared" ref="G53:H53" si="89">AVERAGE(G41:G52)</f>
        <v>3376.492707638125</v>
      </c>
      <c r="H53" s="244">
        <f t="shared" si="89"/>
        <v>3637.7559192890076</v>
      </c>
      <c r="I53" s="180">
        <f>+H53/G53-1</f>
        <v>7.7377099337388344E-2</v>
      </c>
      <c r="J53" s="3"/>
      <c r="K53" s="43" t="s">
        <v>14</v>
      </c>
      <c r="L53" s="177">
        <f t="shared" ref="L53" si="90">+AVERAGE(L41:L52)</f>
        <v>1703.6885171487186</v>
      </c>
      <c r="M53" s="177">
        <f>+AVERAGE(M41:M52)</f>
        <v>2524.1645732501265</v>
      </c>
      <c r="N53" s="177">
        <f t="shared" ref="N53:R53" si="91">+AVERAGE(N41:N52)</f>
        <v>2907.0615402325943</v>
      </c>
      <c r="O53" s="177">
        <f t="shared" si="91"/>
        <v>1977.0137780350924</v>
      </c>
      <c r="P53" s="178">
        <f t="shared" si="91"/>
        <v>1615.1929990577553</v>
      </c>
      <c r="Q53" s="178">
        <f t="shared" si="91"/>
        <v>2817.1583460388752</v>
      </c>
      <c r="R53" s="179">
        <f t="shared" si="91"/>
        <v>3504.3214596306652</v>
      </c>
      <c r="S53" s="81">
        <f>+R53/Q53-1</f>
        <v>0.24392065662833273</v>
      </c>
      <c r="T53" s="77">
        <f>+POWER(R53/M53,0.2)-1</f>
        <v>6.781804133974223E-2</v>
      </c>
    </row>
    <row r="54" spans="1:20" ht="29" thickBot="1">
      <c r="A54" s="45" t="s">
        <v>12</v>
      </c>
      <c r="B54" s="49"/>
      <c r="C54" s="50">
        <f t="shared" ref="C54:H54" si="92">+C53/B53-1</f>
        <v>0.57696483252708441</v>
      </c>
      <c r="D54" s="50">
        <f t="shared" si="92"/>
        <v>-0.16553063081640773</v>
      </c>
      <c r="E54" s="50">
        <f t="shared" si="92"/>
        <v>-0.36427721475771602</v>
      </c>
      <c r="F54" s="50">
        <f t="shared" si="92"/>
        <v>0.18514548922644147</v>
      </c>
      <c r="G54" s="72">
        <f t="shared" si="92"/>
        <v>0.78080582777110052</v>
      </c>
      <c r="H54" s="75">
        <f t="shared" si="92"/>
        <v>7.7377099337388344E-2</v>
      </c>
      <c r="I54" s="52"/>
      <c r="J54" s="2"/>
      <c r="K54" s="45" t="s">
        <v>12</v>
      </c>
      <c r="L54" s="49"/>
      <c r="M54" s="50">
        <f t="shared" ref="M54:R54" si="93">+M53/L53-1</f>
        <v>0.48158806486208583</v>
      </c>
      <c r="N54" s="50">
        <f t="shared" si="93"/>
        <v>0.15169255247467794</v>
      </c>
      <c r="O54" s="50">
        <f t="shared" si="93"/>
        <v>-0.31992709797367713</v>
      </c>
      <c r="P54" s="72">
        <f t="shared" si="93"/>
        <v>-0.18301378725693163</v>
      </c>
      <c r="Q54" s="72">
        <f t="shared" si="93"/>
        <v>0.74416205845512118</v>
      </c>
      <c r="R54" s="75">
        <f t="shared" si="93"/>
        <v>0.24392065662833273</v>
      </c>
      <c r="S54" s="51"/>
      <c r="T54" s="52"/>
    </row>
    <row r="55" spans="1:20" ht="15" thickBot="1"/>
    <row r="56" spans="1:20" ht="15" thickBot="1">
      <c r="A56" s="275" t="s">
        <v>290</v>
      </c>
      <c r="B56" s="276"/>
      <c r="C56" s="276"/>
      <c r="D56" s="276"/>
      <c r="E56" s="276"/>
      <c r="F56" s="276"/>
      <c r="G56" s="276"/>
      <c r="H56" s="276"/>
      <c r="I56" s="277"/>
      <c r="J56" s="2"/>
      <c r="K56" s="275" t="s">
        <v>291</v>
      </c>
      <c r="L56" s="276"/>
      <c r="M56" s="276"/>
      <c r="N56" s="276"/>
      <c r="O56" s="276"/>
      <c r="P56" s="276"/>
      <c r="Q56" s="276"/>
      <c r="R56" s="276"/>
      <c r="S56" s="276"/>
      <c r="T56" s="277"/>
    </row>
    <row r="57" spans="1:20" ht="42">
      <c r="A57" s="38"/>
      <c r="B57" s="39">
        <v>2016</v>
      </c>
      <c r="C57" s="39">
        <f>+B57+1</f>
        <v>2017</v>
      </c>
      <c r="D57" s="39">
        <f t="shared" ref="D57:G57" si="94">+C57+1</f>
        <v>2018</v>
      </c>
      <c r="E57" s="39">
        <f t="shared" si="94"/>
        <v>2019</v>
      </c>
      <c r="F57" s="39">
        <f t="shared" si="94"/>
        <v>2020</v>
      </c>
      <c r="G57" s="210">
        <f t="shared" si="94"/>
        <v>2021</v>
      </c>
      <c r="H57" s="40">
        <v>2022</v>
      </c>
      <c r="I57" s="41" t="s">
        <v>16</v>
      </c>
      <c r="J57" s="2"/>
      <c r="K57" s="67"/>
      <c r="L57" s="66">
        <v>2016</v>
      </c>
      <c r="M57" s="66">
        <f>+L57+1</f>
        <v>2017</v>
      </c>
      <c r="N57" s="66">
        <f t="shared" ref="N57:P57" si="95">+M57+1</f>
        <v>2018</v>
      </c>
      <c r="O57" s="66">
        <f t="shared" si="95"/>
        <v>2019</v>
      </c>
      <c r="P57" s="68">
        <f t="shared" si="95"/>
        <v>2020</v>
      </c>
      <c r="Q57" s="68">
        <f t="shared" ref="Q57" si="96">+P57+1</f>
        <v>2021</v>
      </c>
      <c r="R57" s="73">
        <v>2022</v>
      </c>
      <c r="S57" s="79" t="s">
        <v>16</v>
      </c>
      <c r="T57" s="76" t="s">
        <v>21</v>
      </c>
    </row>
    <row r="58" spans="1:20">
      <c r="A58" s="42" t="s">
        <v>10</v>
      </c>
      <c r="B58" s="174">
        <f>+'[1]10.PRECIO DEL VINO DE TRASLADO'!Y437</f>
        <v>1838.2348035937214</v>
      </c>
      <c r="C58" s="174">
        <f>+'[1]10.PRECIO DEL VINO DE TRASLADO'!Y449</f>
        <v>4244.7710724720482</v>
      </c>
      <c r="D58" s="174">
        <f>+'[1]10.PRECIO DEL VINO DE TRASLADO'!Y461</f>
        <v>3921.7335269776058</v>
      </c>
      <c r="E58" s="174">
        <f>+'[1]10.PRECIO DEL VINO DE TRASLADO'!Y473</f>
        <v>2422.4501873301997</v>
      </c>
      <c r="F58" s="174">
        <f>+'[1]10.PRECIO DEL VINO DE TRASLADO'!Y485</f>
        <v>1621.2370040194719</v>
      </c>
      <c r="G58" s="175">
        <f>+'[1]10.PRECIO DEL VINO DE TRASLADO'!Y497</f>
        <v>3025.9522985347453</v>
      </c>
      <c r="H58" s="176">
        <f>+'[1]10.PRECIO DEL VINO DE TRASLADO'!Y509</f>
        <v>4225.1491819056801</v>
      </c>
      <c r="I58" s="7">
        <f t="shared" ref="I58:I63" si="97">+H58/G58-1</f>
        <v>0.39630396155009473</v>
      </c>
      <c r="J58" s="2"/>
      <c r="K58" s="42" t="s">
        <v>10</v>
      </c>
      <c r="L58" s="174">
        <f>+AVERAGE('[1]10.PRECIO DEL VINO DE TRASLADO'!Y426:Y437)</f>
        <v>2175.3365868103788</v>
      </c>
      <c r="M58" s="174">
        <f>+(SUM(C58)+SUM(B59:B69))/12</f>
        <v>3483.8269993120844</v>
      </c>
      <c r="N58" s="174">
        <f t="shared" ref="N58" si="98">+(SUM(D58)+SUM(C59:C69))/12</f>
        <v>4307.4462637706692</v>
      </c>
      <c r="O58" s="174">
        <f t="shared" ref="O58" si="99">+(SUM(E58)+SUM(D59:D69))/12</f>
        <v>3148.4496041031148</v>
      </c>
      <c r="P58" s="175">
        <f t="shared" ref="P58" si="100">+(SUM(F58)+SUM(E59:E69))/12</f>
        <v>1762.3596687536526</v>
      </c>
      <c r="Q58" s="175">
        <f t="shared" ref="Q58" si="101">+(SUM(G58)+SUM(F59:F69))/12</f>
        <v>2118.8067961021693</v>
      </c>
      <c r="R58" s="176">
        <f t="shared" ref="R58" si="102">+(SUM(H58)+SUM(G59:G69))/12</f>
        <v>3764.1117198801526</v>
      </c>
      <c r="S58" s="80">
        <f t="shared" ref="S58:S64" si="103">+R58/Q58-1</f>
        <v>0.7765242809324302</v>
      </c>
      <c r="T58" s="7">
        <f t="shared" ref="T58:T64" si="104">+POWER(R58/M58,0.2)-1</f>
        <v>1.5596475103784702E-2</v>
      </c>
    </row>
    <row r="59" spans="1:20">
      <c r="A59" s="42" t="s">
        <v>11</v>
      </c>
      <c r="B59" s="174">
        <f>+'[1]10.PRECIO DEL VINO DE TRASLADO'!Y438</f>
        <v>2378.6331539619478</v>
      </c>
      <c r="C59" s="174">
        <f>+'[1]10.PRECIO DEL VINO DE TRASLADO'!Y450</f>
        <v>3945.6275265673921</v>
      </c>
      <c r="D59" s="174">
        <f>+'[1]10.PRECIO DEL VINO DE TRASLADO'!Y462</f>
        <v>4069.2933649384554</v>
      </c>
      <c r="E59" s="174">
        <f>+'[1]10.PRECIO DEL VINO DE TRASLADO'!Y474</f>
        <v>2292.0063399314199</v>
      </c>
      <c r="F59" s="174">
        <f>+'[1]10.PRECIO DEL VINO DE TRASLADO'!Y486</f>
        <v>1861.6799948477137</v>
      </c>
      <c r="G59" s="175">
        <f>+'[1]10.PRECIO DEL VINO DE TRASLADO'!Y498</f>
        <v>3141.7367702570659</v>
      </c>
      <c r="H59" s="176">
        <f>+'[1]10.PRECIO DEL VINO DE TRASLADO'!Y510</f>
        <v>3355.845980035539</v>
      </c>
      <c r="I59" s="7">
        <f t="shared" si="97"/>
        <v>6.8149951900952521E-2</v>
      </c>
      <c r="J59" s="2"/>
      <c r="K59" s="42" t="s">
        <v>11</v>
      </c>
      <c r="L59" s="174">
        <f>+AVERAGE('[1]10.PRECIO DEL VINO DE TRASLADO'!Y427:Y438)</f>
        <v>2190.1773446009233</v>
      </c>
      <c r="M59" s="174">
        <f>+(SUM(C58:C59)+SUM(B60:B69))/12</f>
        <v>3614.409863695872</v>
      </c>
      <c r="N59" s="174">
        <f t="shared" ref="N59" si="105">+(SUM(D58:D59)+SUM(C60:C69))/12</f>
        <v>4317.7517503015906</v>
      </c>
      <c r="O59" s="174">
        <f t="shared" ref="O59" si="106">+(SUM(E58:E59)+SUM(D60:D69))/12</f>
        <v>3000.3423520191955</v>
      </c>
      <c r="P59" s="175">
        <f t="shared" ref="P59" si="107">+(SUM(F58:F59)+SUM(E60:E69))/12</f>
        <v>1726.4991399966768</v>
      </c>
      <c r="Q59" s="175">
        <f t="shared" ref="Q59" si="108">+(SUM(G58:G59)+SUM(F60:F69))/12</f>
        <v>2225.4781940529488</v>
      </c>
      <c r="R59" s="176">
        <f t="shared" ref="R59" si="109">+(SUM(H58:H59)+SUM(G60:G69))/12</f>
        <v>3781.9541540283585</v>
      </c>
      <c r="S59" s="80">
        <f t="shared" si="103"/>
        <v>0.69938944543905879</v>
      </c>
      <c r="T59" s="7">
        <f t="shared" si="104"/>
        <v>9.103638789590196E-3</v>
      </c>
    </row>
    <row r="60" spans="1:20">
      <c r="A60" s="42" t="s">
        <v>0</v>
      </c>
      <c r="B60" s="174">
        <f>+'[1]10.PRECIO DEL VINO DE TRASLADO'!Y439</f>
        <v>2976.0032157812102</v>
      </c>
      <c r="C60" s="174">
        <f>+'[1]10.PRECIO DEL VINO DE TRASLADO'!Y451</f>
        <v>4492.3037621424537</v>
      </c>
      <c r="D60" s="174">
        <f>+'[1]10.PRECIO DEL VINO DE TRASLADO'!Y463</f>
        <v>3926.5463848079025</v>
      </c>
      <c r="E60" s="174">
        <f>+'[1]10.PRECIO DEL VINO DE TRASLADO'!Y475</f>
        <v>2072.0529269117546</v>
      </c>
      <c r="F60" s="174">
        <f>+'[1]10.PRECIO DEL VINO DE TRASLADO'!Y487</f>
        <v>1747.8960793375729</v>
      </c>
      <c r="G60" s="175">
        <f>+'[1]10.PRECIO DEL VINO DE TRASLADO'!Y499</f>
        <v>3271.4695320864612</v>
      </c>
      <c r="H60" s="176">
        <f>+'[1]10.PRECIO DEL VINO DE TRASLADO'!Y511</f>
        <v>3949.8833881510936</v>
      </c>
      <c r="I60" s="7">
        <f t="shared" si="97"/>
        <v>0.20737281805952112</v>
      </c>
      <c r="J60" s="2"/>
      <c r="K60" s="42" t="s">
        <v>0</v>
      </c>
      <c r="L60" s="174">
        <f>+AVERAGE('[1]10.PRECIO DEL VINO DE TRASLADO'!Y428:Y439)</f>
        <v>2249.9467641514434</v>
      </c>
      <c r="M60" s="174">
        <f>+(SUM(C58:C60)+SUM(B61:B69))/12</f>
        <v>3740.7682425593089</v>
      </c>
      <c r="N60" s="174">
        <f t="shared" ref="N60" si="110">+(SUM(D58:D60)+SUM(C61:C69))/12</f>
        <v>4270.6053021903781</v>
      </c>
      <c r="O60" s="174">
        <f>+(SUM(E58:E60)+SUM(D61:D69))/12</f>
        <v>2845.8012305278498</v>
      </c>
      <c r="P60" s="175">
        <f>+(SUM(F58:F60)+SUM(E61:E69))/12</f>
        <v>1699.4860693654953</v>
      </c>
      <c r="Q60" s="175">
        <f>+(SUM(G58:G60)+SUM(F61:F69))/12</f>
        <v>2352.4426484486894</v>
      </c>
      <c r="R60" s="176">
        <f>+(SUM(H58:H60)+SUM(G61:G69))/12</f>
        <v>3838.4886420337443</v>
      </c>
      <c r="S60" s="80">
        <f t="shared" si="103"/>
        <v>0.63170338905606194</v>
      </c>
      <c r="T60" s="7">
        <f t="shared" si="104"/>
        <v>5.1708637160177151E-3</v>
      </c>
    </row>
    <row r="61" spans="1:20">
      <c r="A61" s="42" t="s">
        <v>1</v>
      </c>
      <c r="B61" s="174">
        <f>+'[1]10.PRECIO DEL VINO DE TRASLADO'!Y440</f>
        <v>2566.2199384473488</v>
      </c>
      <c r="C61" s="174">
        <f>+'[1]10.PRECIO DEL VINO DE TRASLADO'!Y452</f>
        <v>4116.1494345061465</v>
      </c>
      <c r="D61" s="174">
        <f>+'[1]10.PRECIO DEL VINO DE TRASLADO'!Y464</f>
        <v>3780.7300604358857</v>
      </c>
      <c r="E61" s="174">
        <f>+'[1]10.PRECIO DEL VINO DE TRASLADO'!Y476</f>
        <v>1832.1607113592115</v>
      </c>
      <c r="F61" s="174">
        <f>+'[1]10.PRECIO DEL VINO DE TRASLADO'!Y488</f>
        <v>1382.2881390745656</v>
      </c>
      <c r="G61" s="175">
        <f>+'[1]10.PRECIO DEL VINO DE TRASLADO'!Y500</f>
        <v>4021.0679989093237</v>
      </c>
      <c r="H61" s="176">
        <f>+'[1]10.PRECIO DEL VINO DE TRASLADO'!Y512</f>
        <v>4916.9963870045831</v>
      </c>
      <c r="I61" s="7">
        <f t="shared" si="97"/>
        <v>0.22280856437599939</v>
      </c>
      <c r="J61" s="2"/>
      <c r="K61" s="42" t="s">
        <v>1</v>
      </c>
      <c r="L61" s="174">
        <f>+AVERAGE('[1]10.PRECIO DEL VINO DE TRASLADO'!Y429:Y440)</f>
        <v>2284.4994051399212</v>
      </c>
      <c r="M61" s="174">
        <f>+(SUM(C58:C61)+SUM(B62:B69))/12</f>
        <v>3869.929033897542</v>
      </c>
      <c r="N61" s="174">
        <f t="shared" ref="N61" si="111">+(SUM(D58:D61)+SUM(C62:C69))/12</f>
        <v>4242.653687684523</v>
      </c>
      <c r="O61" s="174">
        <f>+(SUM(E58:E61)+SUM(D62:D69))/12</f>
        <v>2683.4204514381267</v>
      </c>
      <c r="P61" s="175">
        <f>+(SUM(F58:F61)+SUM(E62:E69))/12</f>
        <v>1661.9966883417746</v>
      </c>
      <c r="Q61" s="175">
        <f>+(SUM(G58:G61)+SUM(F62:F69))/12</f>
        <v>2572.3409701015862</v>
      </c>
      <c r="R61" s="176">
        <f>+(SUM(H58:H61)+SUM(G62:G69))/12</f>
        <v>3913.149341041682</v>
      </c>
      <c r="S61" s="80">
        <f t="shared" si="103"/>
        <v>0.52124053013358673</v>
      </c>
      <c r="T61" s="7">
        <f t="shared" si="104"/>
        <v>2.223736538245813E-3</v>
      </c>
    </row>
    <row r="62" spans="1:20">
      <c r="A62" s="42" t="s">
        <v>2</v>
      </c>
      <c r="B62" s="174">
        <f>+'[1]10.PRECIO DEL VINO DE TRASLADO'!Y441</f>
        <v>3328.9356955619887</v>
      </c>
      <c r="C62" s="174">
        <f>+'[1]10.PRECIO DEL VINO DE TRASLADO'!Y453</f>
        <v>4200.2660507965484</v>
      </c>
      <c r="D62" s="174">
        <f>+'[1]10.PRECIO DEL VINO DE TRASLADO'!Y465</f>
        <v>3670.7116777671249</v>
      </c>
      <c r="E62" s="174">
        <f>+'[1]10.PRECIO DEL VINO DE TRASLADO'!Y477</f>
        <v>1728.8727717752301</v>
      </c>
      <c r="F62" s="174">
        <f>+'[1]10.PRECIO DEL VINO DE TRASLADO'!Y489</f>
        <v>1715.7720989826787</v>
      </c>
      <c r="G62" s="175">
        <f>+'[1]10.PRECIO DEL VINO DE TRASLADO'!Y501</f>
        <v>4497.3343811773912</v>
      </c>
      <c r="H62" s="176">
        <f>+'[1]10.PRECIO DEL VINO DE TRASLADO'!Y513</f>
        <v>4591.6614094931547</v>
      </c>
      <c r="I62" s="7">
        <f t="shared" si="97"/>
        <v>2.0973985992802424E-2</v>
      </c>
      <c r="J62" s="2"/>
      <c r="K62" s="42" t="s">
        <v>2</v>
      </c>
      <c r="L62" s="174">
        <f>+AVERAGE('[1]10.PRECIO DEL VINO DE TRASLADO'!Y430:Y441)</f>
        <v>2375.8050191319139</v>
      </c>
      <c r="M62" s="174">
        <f>+(SUM(C58:C62)+SUM(B63:B69))/12</f>
        <v>3942.5398968337554</v>
      </c>
      <c r="N62" s="174">
        <f t="shared" ref="N62" si="112">+(SUM(D58:D62)+SUM(C63:C69))/12</f>
        <v>4198.524156598738</v>
      </c>
      <c r="O62" s="174">
        <f>+(SUM(E58:E62)+SUM(D63:D69))/12</f>
        <v>2521.6005426054689</v>
      </c>
      <c r="P62" s="175">
        <f>+(SUM(F58:F62)+SUM(E63:E69))/12</f>
        <v>1660.9049656090619</v>
      </c>
      <c r="Q62" s="175">
        <f>+(SUM(G58:G62)+SUM(F63:F69))/12</f>
        <v>2804.1378269511447</v>
      </c>
      <c r="R62" s="176">
        <f>+(SUM(H58:H62)+SUM(G63:G69))/12</f>
        <v>3921.0099267346627</v>
      </c>
      <c r="S62" s="80">
        <f t="shared" si="103"/>
        <v>0.39829429532636773</v>
      </c>
      <c r="T62" s="7">
        <f t="shared" si="104"/>
        <v>-1.0945814065209669E-3</v>
      </c>
    </row>
    <row r="63" spans="1:20">
      <c r="A63" s="42" t="s">
        <v>3</v>
      </c>
      <c r="B63" s="174">
        <f>+'[1]10.PRECIO DEL VINO DE TRASLADO'!Y442</f>
        <v>3563.1838506440222</v>
      </c>
      <c r="C63" s="174">
        <f>+'[1]10.PRECIO DEL VINO DE TRASLADO'!Y454</f>
        <v>5337.3493458402545</v>
      </c>
      <c r="D63" s="174">
        <f>+'[1]10.PRECIO DEL VINO DE TRASLADO'!Y466</f>
        <v>3824.6127745637227</v>
      </c>
      <c r="E63" s="174">
        <f>+'[1]10.PRECIO DEL VINO DE TRASLADO'!Y478</f>
        <v>1789.2316713302223</v>
      </c>
      <c r="F63" s="174">
        <f>+'[1]10.PRECIO DEL VINO DE TRASLADO'!Y490</f>
        <v>1851.8566783896877</v>
      </c>
      <c r="G63" s="175">
        <f>+'[1]10.PRECIO DEL VINO DE TRASLADO'!Y502</f>
        <v>4425.4938810879303</v>
      </c>
      <c r="H63" s="176">
        <f>+'[1]10.PRECIO DEL VINO DE TRASLADO'!Y514</f>
        <v>3791.3285040548676</v>
      </c>
      <c r="I63" s="7">
        <f t="shared" si="97"/>
        <v>-0.14329821576369783</v>
      </c>
      <c r="J63" s="2"/>
      <c r="K63" s="42" t="s">
        <v>3</v>
      </c>
      <c r="L63" s="174">
        <f>+AVERAGE('[1]10.PRECIO DEL VINO DE TRASLADO'!Y431:Y442)</f>
        <v>2486.7907108683812</v>
      </c>
      <c r="M63" s="174">
        <f>+(SUM(C58:C63)+SUM(B64:B69))/12</f>
        <v>4090.3870214334415</v>
      </c>
      <c r="N63" s="174">
        <f t="shared" ref="N63" si="113">+(SUM(D58:D63)+SUM(C64:C69))/12</f>
        <v>4072.4627756590271</v>
      </c>
      <c r="O63" s="174">
        <f>+(SUM(E58:E63)+SUM(D64:D69))/12</f>
        <v>2351.9854506693441</v>
      </c>
      <c r="P63" s="175">
        <f>+(SUM(F58:F63)+SUM(E64:E69))/12</f>
        <v>1666.1237161973506</v>
      </c>
      <c r="Q63" s="175">
        <f>+(SUM(G58:G63)+SUM(F64:F69))/12</f>
        <v>3018.6075938426652</v>
      </c>
      <c r="R63" s="176">
        <f>+(SUM(H58:H63)+SUM(G64:G69))/12</f>
        <v>3868.162811981907</v>
      </c>
      <c r="S63" s="80">
        <f t="shared" si="103"/>
        <v>0.28143943580880082</v>
      </c>
      <c r="T63" s="7">
        <f t="shared" si="104"/>
        <v>-1.1109809755595834E-2</v>
      </c>
    </row>
    <row r="64" spans="1:20">
      <c r="A64" s="42" t="s">
        <v>4</v>
      </c>
      <c r="B64" s="174">
        <f>+'[1]10.PRECIO DEL VINO DE TRASLADO'!Y443</f>
        <v>3378.4963404786822</v>
      </c>
      <c r="C64" s="174">
        <f>+'[1]10.PRECIO DEL VINO DE TRASLADO'!Y455</f>
        <v>4307.0957676420776</v>
      </c>
      <c r="D64" s="174">
        <f>+'[1]10.PRECIO DEL VINO DE TRASLADO'!Y467</f>
        <v>3414.4063734182546</v>
      </c>
      <c r="E64" s="174">
        <f>+'[1]10.PRECIO DEL VINO DE TRASLADO'!Y479</f>
        <v>1687.5246797916395</v>
      </c>
      <c r="F64" s="174">
        <f>+'[1]10.PRECIO DEL VINO DE TRASLADO'!Y491</f>
        <v>1933.6308595774776</v>
      </c>
      <c r="G64" s="175">
        <f>+'[1]10.PRECIO DEL VINO DE TRASLADO'!Y503</f>
        <v>4244.5399804011749</v>
      </c>
      <c r="H64" s="176">
        <f>+'[1]10.PRECIO DEL VINO DE TRASLADO'!Y515</f>
        <v>3986.2765284006055</v>
      </c>
      <c r="I64" s="7">
        <f t="shared" ref="I64" si="114">+H64/G64-1</f>
        <v>-6.0846040605832541E-2</v>
      </c>
      <c r="J64" s="2"/>
      <c r="K64" s="42" t="s">
        <v>4</v>
      </c>
      <c r="L64" s="174">
        <f>+AVERAGE('[1]10.PRECIO DEL VINO DE TRASLADO'!Y432:Y443)</f>
        <v>2560.7421564080341</v>
      </c>
      <c r="M64" s="174">
        <f>+(SUM(C58:C64)+SUM(B65:B69))/12</f>
        <v>4167.7703070303915</v>
      </c>
      <c r="N64" s="174">
        <f t="shared" ref="N64" si="115">+(SUM(D58:D64)+SUM(C65:C69))/12</f>
        <v>3998.0719928070416</v>
      </c>
      <c r="O64" s="174">
        <f>+(SUM(E58:E64)+SUM(D65:D69))/12</f>
        <v>2208.0786428671258</v>
      </c>
      <c r="P64" s="175">
        <f>+(SUM(F58:F64)+SUM(E65:E69))/12</f>
        <v>1686.6325645128372</v>
      </c>
      <c r="Q64" s="175">
        <f>+(SUM(G58:G64)+SUM(F65:F69))/12</f>
        <v>3211.1833539113068</v>
      </c>
      <c r="R64" s="176">
        <f>+(SUM(H58:H64)+SUM(G65:G69))/12</f>
        <v>3846.6408576485264</v>
      </c>
      <c r="S64" s="80">
        <f t="shared" si="103"/>
        <v>0.19788888820789863</v>
      </c>
      <c r="T64" s="7">
        <f t="shared" si="104"/>
        <v>-1.590829119049697E-2</v>
      </c>
    </row>
    <row r="65" spans="1:20">
      <c r="A65" s="42" t="s">
        <v>5</v>
      </c>
      <c r="B65" s="174">
        <f>+'[1]10.PRECIO DEL VINO DE TRASLADO'!Y444</f>
        <v>3580.5303113192804</v>
      </c>
      <c r="C65" s="174">
        <f>+'[1]10.PRECIO DEL VINO DE TRASLADO'!Y456</f>
        <v>4272.0192877475884</v>
      </c>
      <c r="D65" s="174">
        <f>+'[1]10.PRECIO DEL VINO DE TRASLADO'!Y468</f>
        <v>2467.996815543785</v>
      </c>
      <c r="E65" s="174">
        <f>+'[1]10.PRECIO DEL VINO DE TRASLADO'!Y480</f>
        <v>1577.0998157298025</v>
      </c>
      <c r="F65" s="174">
        <f>+'[1]10.PRECIO DEL VINO DE TRASLADO'!Y492</f>
        <v>2231.9972790886004</v>
      </c>
      <c r="G65" s="175">
        <f>+'[1]10.PRECIO DEL VINO DE TRASLADO'!Y504</f>
        <v>4035.3730562717992</v>
      </c>
      <c r="H65" s="176"/>
      <c r="I65" s="7"/>
      <c r="J65" s="2"/>
      <c r="K65" s="42" t="s">
        <v>5</v>
      </c>
      <c r="L65" s="174">
        <f>+AVERAGE('[1]10.PRECIO DEL VINO DE TRASLADO'!Y433:Y444)</f>
        <v>2671.7734147801457</v>
      </c>
      <c r="M65" s="174">
        <f>+(SUM(C58:C65)+SUM(B66:B69))/12</f>
        <v>4225.394388399417</v>
      </c>
      <c r="N65" s="174">
        <f t="shared" ref="N65" si="116">+(SUM(D58:D65)+SUM(C66:C69))/12</f>
        <v>3847.736786790058</v>
      </c>
      <c r="O65" s="174">
        <f>+(SUM(E58:E65)+SUM(D66:D69))/12</f>
        <v>2133.8372262159605</v>
      </c>
      <c r="P65" s="175">
        <f>+(SUM(F58:F65)+SUM(E66:E69))/12</f>
        <v>1741.2073531260703</v>
      </c>
      <c r="Q65" s="175">
        <f>+(SUM(G58:G65)+SUM(F66:F69))/12</f>
        <v>3361.4646686765732</v>
      </c>
      <c r="R65" s="176"/>
      <c r="S65" s="80"/>
      <c r="T65" s="7"/>
    </row>
    <row r="66" spans="1:20">
      <c r="A66" s="42" t="s">
        <v>6</v>
      </c>
      <c r="B66" s="174">
        <f>+'[1]10.PRECIO DEL VINO DE TRASLADO'!Y445</f>
        <v>3584.4116092100189</v>
      </c>
      <c r="C66" s="174">
        <f>+'[1]10.PRECIO DEL VINO DE TRASLADO'!Y457</f>
        <v>4910.3719552714729</v>
      </c>
      <c r="D66" s="174">
        <f>+'[1]10.PRECIO DEL VINO DE TRASLADO'!Y469</f>
        <v>2466.7084112982993</v>
      </c>
      <c r="E66" s="174">
        <f>+'[1]10.PRECIO DEL VINO DE TRASLADO'!Y481</f>
        <v>1601.209039281606</v>
      </c>
      <c r="F66" s="174">
        <f>+'[1]10.PRECIO DEL VINO DE TRASLADO'!Y493</f>
        <v>2184.6428132161914</v>
      </c>
      <c r="G66" s="175">
        <f>+'[1]10.PRECIO DEL VINO DE TRASLADO'!Y505</f>
        <v>3600.4671259649995</v>
      </c>
      <c r="H66" s="176"/>
      <c r="I66" s="7"/>
      <c r="J66" s="2"/>
      <c r="K66" s="42" t="s">
        <v>6</v>
      </c>
      <c r="L66" s="174">
        <f>+AVERAGE('[1]10.PRECIO DEL VINO DE TRASLADO'!Y434:Y445)</f>
        <v>2774.1815370018285</v>
      </c>
      <c r="M66" s="174">
        <f>+(SUM(C58:C66)+SUM(B67:B69))/12</f>
        <v>4335.8910839045375</v>
      </c>
      <c r="N66" s="174">
        <f t="shared" ref="N66" si="117">+(SUM(D58:D66)+SUM(C67:C69))/12</f>
        <v>3644.0981581256274</v>
      </c>
      <c r="O66" s="174">
        <f>+(SUM(E58:E66)+SUM(D67:D69))/12</f>
        <v>2061.7122785479028</v>
      </c>
      <c r="P66" s="175">
        <f>+(SUM(F58:F66)+SUM(E67:E69))/12</f>
        <v>1789.8268342872859</v>
      </c>
      <c r="Q66" s="175">
        <f>+(SUM(G58:G66)+SUM(F67:F69))/12</f>
        <v>3479.4500280723073</v>
      </c>
      <c r="R66" s="176"/>
      <c r="S66" s="80"/>
      <c r="T66" s="7"/>
    </row>
    <row r="67" spans="1:20">
      <c r="A67" s="42" t="s">
        <v>7</v>
      </c>
      <c r="B67" s="174">
        <f>+'[1]10.PRECIO DEL VINO DE TRASLADO'!Y446</f>
        <v>4250.9462655738944</v>
      </c>
      <c r="C67" s="174">
        <f>+'[1]10.PRECIO DEL VINO DE TRASLADO'!Y458</f>
        <v>4155.0775474755983</v>
      </c>
      <c r="D67" s="174">
        <f>+'[1]10.PRECIO DEL VINO DE TRASLADO'!Y470</f>
        <v>2619.1519953235588</v>
      </c>
      <c r="E67" s="174">
        <f>+'[1]10.PRECIO DEL VINO DE TRASLADO'!Y482</f>
        <v>1603.36750549005</v>
      </c>
      <c r="F67" s="174">
        <f>+'[1]10.PRECIO DEL VINO DE TRASLADO'!Y494</f>
        <v>2181.7803849302286</v>
      </c>
      <c r="G67" s="175">
        <f>+'[1]10.PRECIO DEL VINO DE TRASLADO'!Y506</f>
        <v>3711.2597505000003</v>
      </c>
      <c r="H67" s="176"/>
      <c r="I67" s="7"/>
      <c r="J67" s="2"/>
      <c r="K67" s="42" t="s">
        <v>7</v>
      </c>
      <c r="L67" s="174">
        <f>+AVERAGE('[1]10.PRECIO DEL VINO DE TRASLADO'!Y435:Y446)</f>
        <v>2950.6847779957566</v>
      </c>
      <c r="M67" s="174">
        <f>+(SUM(C58:C67)+SUM(B68:B69))/12</f>
        <v>4327.9020240630134</v>
      </c>
      <c r="N67" s="174">
        <f t="shared" ref="N67" si="118">+(SUM(D58:D67)+SUM(C68:C69))/12</f>
        <v>3516.1043621129575</v>
      </c>
      <c r="O67" s="174">
        <f>+(SUM(E58:E67)+SUM(D68:D69))/12</f>
        <v>1977.0635710617771</v>
      </c>
      <c r="P67" s="175">
        <f>+(SUM(F58:F67)+SUM(E68:E69))/12</f>
        <v>1838.0279075739675</v>
      </c>
      <c r="Q67" s="175">
        <f>+(SUM(G58:G67)+SUM(F68:F69))/12</f>
        <v>3606.906641869788</v>
      </c>
      <c r="R67" s="176"/>
      <c r="S67" s="80"/>
      <c r="T67" s="7"/>
    </row>
    <row r="68" spans="1:20">
      <c r="A68" s="42" t="s">
        <v>8</v>
      </c>
      <c r="B68" s="174">
        <f>+'[1]10.PRECIO DEL VINO DE TRASLADO'!Y447</f>
        <v>3965.3328721947501</v>
      </c>
      <c r="C68" s="174">
        <f>+'[1]10.PRECIO DEL VINO DE TRASLADO'!Y459</f>
        <v>4043.268124880226</v>
      </c>
      <c r="D68" s="174">
        <f>+'[1]10.PRECIO DEL VINO DE TRASLADO'!Y471</f>
        <v>2496.8569628978103</v>
      </c>
      <c r="E68" s="174">
        <f>+'[1]10.PRECIO DEL VINO DE TRASLADO'!Y483</f>
        <v>1806.5572002631504</v>
      </c>
      <c r="F68" s="174">
        <f>+'[1]10.PRECIO DEL VINO DE TRASLADO'!Y495</f>
        <v>2797.3613976054012</v>
      </c>
      <c r="G68" s="175">
        <f>+'[1]10.PRECIO DEL VINO DE TRASLADO'!Y507</f>
        <v>3035.8489800000002</v>
      </c>
      <c r="H68" s="176"/>
      <c r="I68" s="7"/>
      <c r="J68" s="2"/>
      <c r="K68" s="42" t="s">
        <v>8</v>
      </c>
      <c r="L68" s="174">
        <f>+AVERAGE('[1]10.PRECIO DEL VINO DE TRASLADO'!Y436:Y447)</f>
        <v>3119.9763320113489</v>
      </c>
      <c r="M68" s="174">
        <f>+(SUM(C58:C68)+SUM(B69))/12</f>
        <v>4334.3966284534699</v>
      </c>
      <c r="N68" s="174">
        <f t="shared" ref="N68" si="119">+(SUM(D58:D68)+SUM(C69))/12</f>
        <v>3387.2367652810885</v>
      </c>
      <c r="O68" s="174">
        <f>+(SUM(E58:E68)+SUM(D69))/12</f>
        <v>1919.538590842222</v>
      </c>
      <c r="P68" s="175">
        <f>+(SUM(F58:F68)+SUM(E69))/12</f>
        <v>1920.5949240191551</v>
      </c>
      <c r="Q68" s="175">
        <f>+(SUM(G58:G68)+SUM(F69))/12</f>
        <v>3626.7806070693382</v>
      </c>
      <c r="R68" s="176"/>
      <c r="S68" s="80"/>
      <c r="T68" s="7"/>
    </row>
    <row r="69" spans="1:20">
      <c r="A69" s="42" t="s">
        <v>9</v>
      </c>
      <c r="B69" s="174">
        <f>+'[1]10.PRECIO DEL VINO DE TRASLADO'!Y448</f>
        <v>3988.4596660998236</v>
      </c>
      <c r="C69" s="174">
        <f>+'[1]10.PRECIO DEL VINO DE TRASLADO'!Y460</f>
        <v>3988.0928354006642</v>
      </c>
      <c r="D69" s="174">
        <f>+'[1]10.PRECIO DEL VINO DE TRASLADO'!Y472</f>
        <v>2621.9302409123807</v>
      </c>
      <c r="E69" s="174">
        <f>+'[1]10.PRECIO DEL VINO DE TRASLADO'!Y484</f>
        <v>1536.9963591602705</v>
      </c>
      <c r="F69" s="174">
        <f>+'[1]10.PRECIO DEL VINO DE TRASLADO'!Y496</f>
        <v>2510.8235296411681</v>
      </c>
      <c r="G69" s="175">
        <f>+'[1]10.PRECIO DEL VINO DE TRASLADO'!Y508</f>
        <v>2959.6</v>
      </c>
      <c r="H69" s="176"/>
      <c r="I69" s="7"/>
      <c r="J69" s="2"/>
      <c r="K69" s="42" t="s">
        <v>9</v>
      </c>
      <c r="L69" s="174">
        <f>+AVERAGE('[1]10.PRECIO DEL VINO DE TRASLADO'!Y437:Y448)</f>
        <v>3283.2823102388902</v>
      </c>
      <c r="M69" s="174">
        <f>+(SUM(C58:C69))/12</f>
        <v>4334.3660592285396</v>
      </c>
      <c r="N69" s="174">
        <f t="shared" ref="N69" si="120">+(SUM(D58:D69))/12</f>
        <v>3273.3898824070652</v>
      </c>
      <c r="O69" s="174">
        <f>+(SUM(E58:E69))/12</f>
        <v>1829.1274340295461</v>
      </c>
      <c r="P69" s="175">
        <f>+(SUM(F58:F69))/12</f>
        <v>2001.7471882258967</v>
      </c>
      <c r="Q69" s="175">
        <f>+(SUM(G58:G69))/12</f>
        <v>3664.1786462659074</v>
      </c>
      <c r="R69" s="176"/>
      <c r="S69" s="80"/>
      <c r="T69" s="7"/>
    </row>
    <row r="70" spans="1:20" ht="28">
      <c r="A70" s="53" t="s">
        <v>14</v>
      </c>
      <c r="B70" s="242">
        <f>AVERAGE(B58:B69)</f>
        <v>3283.2823102388902</v>
      </c>
      <c r="C70" s="242">
        <f t="shared" ref="C70:H70" si="121">AVERAGE(C58:C69)</f>
        <v>4334.3660592285396</v>
      </c>
      <c r="D70" s="242">
        <f t="shared" si="121"/>
        <v>3273.3898824070652</v>
      </c>
      <c r="E70" s="242">
        <f t="shared" si="121"/>
        <v>1829.1274340295461</v>
      </c>
      <c r="F70" s="242">
        <f t="shared" si="121"/>
        <v>2001.7471882258967</v>
      </c>
      <c r="G70" s="243">
        <f t="shared" si="121"/>
        <v>3664.1786462659074</v>
      </c>
      <c r="H70" s="244">
        <f t="shared" si="121"/>
        <v>4116.7344827207889</v>
      </c>
      <c r="I70" s="180">
        <f>+H70/G70-1</f>
        <v>0.12350812559755298</v>
      </c>
      <c r="J70" s="3"/>
      <c r="K70" s="43" t="s">
        <v>14</v>
      </c>
      <c r="L70" s="177">
        <f t="shared" ref="L70" si="122">+AVERAGE(L58:L69)</f>
        <v>2593.5996965949139</v>
      </c>
      <c r="M70" s="177">
        <f>+AVERAGE(M58:M69)</f>
        <v>4038.9651290676138</v>
      </c>
      <c r="N70" s="177">
        <f t="shared" ref="N70:R70" si="123">+AVERAGE(N58:N69)</f>
        <v>3923.0068236440638</v>
      </c>
      <c r="O70" s="177">
        <f t="shared" si="123"/>
        <v>2390.07978124397</v>
      </c>
      <c r="P70" s="178">
        <f t="shared" si="123"/>
        <v>1762.9505850007688</v>
      </c>
      <c r="Q70" s="178">
        <f t="shared" si="123"/>
        <v>3003.4814979470357</v>
      </c>
      <c r="R70" s="179">
        <f t="shared" si="123"/>
        <v>3847.6453504784331</v>
      </c>
      <c r="S70" s="81">
        <f>+R70/Q70-1</f>
        <v>0.28106177884178996</v>
      </c>
      <c r="T70" s="77">
        <f>+POWER(R70/M70,0.2)-1</f>
        <v>-9.6584821478801208E-3</v>
      </c>
    </row>
    <row r="71" spans="1:20" ht="29" thickBot="1">
      <c r="A71" s="45" t="s">
        <v>12</v>
      </c>
      <c r="B71" s="49"/>
      <c r="C71" s="50">
        <f t="shared" ref="C71:H71" si="124">+C70/B70-1</f>
        <v>0.32013200500969807</v>
      </c>
      <c r="D71" s="50">
        <f t="shared" si="124"/>
        <v>-0.24478231933421757</v>
      </c>
      <c r="E71" s="50">
        <f t="shared" si="124"/>
        <v>-0.44121308498561451</v>
      </c>
      <c r="F71" s="50">
        <f t="shared" si="124"/>
        <v>9.437273258543355E-2</v>
      </c>
      <c r="G71" s="72">
        <f t="shared" si="124"/>
        <v>0.83049021765500086</v>
      </c>
      <c r="H71" s="75">
        <f t="shared" si="124"/>
        <v>0.12350812559755298</v>
      </c>
      <c r="I71" s="52"/>
      <c r="J71" s="2"/>
      <c r="K71" s="45" t="s">
        <v>12</v>
      </c>
      <c r="L71" s="49"/>
      <c r="M71" s="50">
        <f t="shared" ref="M71:R71" si="125">+M70/L70-1</f>
        <v>0.55728161688570976</v>
      </c>
      <c r="N71" s="50">
        <f t="shared" si="125"/>
        <v>-2.8709905066776065E-2</v>
      </c>
      <c r="O71" s="50">
        <f t="shared" si="125"/>
        <v>-0.39075309101200206</v>
      </c>
      <c r="P71" s="72">
        <f t="shared" si="125"/>
        <v>-0.26238839438104355</v>
      </c>
      <c r="Q71" s="72">
        <f t="shared" si="125"/>
        <v>0.70366743316615765</v>
      </c>
      <c r="R71" s="75">
        <f t="shared" si="125"/>
        <v>0.28106177884178996</v>
      </c>
      <c r="S71" s="51"/>
      <c r="T71" s="52"/>
    </row>
    <row r="72" spans="1:20" ht="15" thickBo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</row>
    <row r="73" spans="1:20" ht="15" thickBot="1">
      <c r="A73" s="285" t="s">
        <v>292</v>
      </c>
      <c r="B73" s="286"/>
      <c r="C73" s="286"/>
      <c r="D73" s="286"/>
      <c r="E73" s="286"/>
      <c r="F73" s="286"/>
      <c r="G73" s="286"/>
      <c r="H73" s="286"/>
      <c r="I73" s="287"/>
      <c r="J73" s="2"/>
      <c r="K73" s="285" t="s">
        <v>293</v>
      </c>
      <c r="L73" s="286"/>
      <c r="M73" s="286"/>
      <c r="N73" s="286"/>
      <c r="O73" s="286"/>
      <c r="P73" s="286"/>
      <c r="Q73" s="286"/>
      <c r="R73" s="286"/>
      <c r="S73" s="286"/>
      <c r="T73" s="287"/>
    </row>
    <row r="74" spans="1:20" ht="42">
      <c r="A74" s="90"/>
      <c r="B74" s="106">
        <v>2016</v>
      </c>
      <c r="C74" s="86">
        <f>+B74+1</f>
        <v>2017</v>
      </c>
      <c r="D74" s="86">
        <f t="shared" ref="D74:G74" si="126">+C74+1</f>
        <v>2018</v>
      </c>
      <c r="E74" s="86">
        <f t="shared" si="126"/>
        <v>2019</v>
      </c>
      <c r="F74" s="86">
        <f t="shared" si="126"/>
        <v>2020</v>
      </c>
      <c r="G74" s="107">
        <f t="shared" si="126"/>
        <v>2021</v>
      </c>
      <c r="H74" s="106">
        <v>2022</v>
      </c>
      <c r="I74" s="92" t="s">
        <v>16</v>
      </c>
      <c r="J74" s="2"/>
      <c r="K74" s="90"/>
      <c r="L74" s="106">
        <v>2016</v>
      </c>
      <c r="M74" s="86">
        <f>+L74+1</f>
        <v>2017</v>
      </c>
      <c r="N74" s="86">
        <f t="shared" ref="N74:Q74" si="127">+M74+1</f>
        <v>2018</v>
      </c>
      <c r="O74" s="86">
        <f t="shared" si="127"/>
        <v>2019</v>
      </c>
      <c r="P74" s="86">
        <f t="shared" si="127"/>
        <v>2020</v>
      </c>
      <c r="Q74" s="107">
        <f t="shared" si="127"/>
        <v>2021</v>
      </c>
      <c r="R74" s="91">
        <v>2022</v>
      </c>
      <c r="S74" s="120" t="s">
        <v>16</v>
      </c>
      <c r="T74" s="116" t="s">
        <v>21</v>
      </c>
    </row>
    <row r="75" spans="1:20">
      <c r="A75" s="93" t="s">
        <v>10</v>
      </c>
      <c r="B75" s="181">
        <f>+'[1]10.PRECIO DEL VINO DE TRASLADO'!Z437</f>
        <v>2774.6211507313915</v>
      </c>
      <c r="C75" s="174">
        <f>+'[1]10.PRECIO DEL VINO DE TRASLADO'!Z449</f>
        <v>6693.7334482370561</v>
      </c>
      <c r="D75" s="174">
        <f>+'[1]10.PRECIO DEL VINO DE TRASLADO'!Z461</f>
        <v>5539.9843962454997</v>
      </c>
      <c r="E75" s="174">
        <f>+'[1]10.PRECIO DEL VINO DE TRASLADO'!Z473</f>
        <v>3137.726211338259</v>
      </c>
      <c r="F75" s="174">
        <f>+'[1]10.PRECIO DEL VINO DE TRASLADO'!Z485</f>
        <v>1889.7089842696862</v>
      </c>
      <c r="G75" s="182">
        <f>+'[1]10.PRECIO DEL VINO DE TRASLADO'!Z497</f>
        <v>3330.304766385234</v>
      </c>
      <c r="H75" s="181">
        <f>+'[1]10.PRECIO DEL VINO DE TRASLADO'!Z509</f>
        <v>4142.714148219442</v>
      </c>
      <c r="I75" s="95">
        <f t="shared" ref="I75:I80" si="128">+H75/G75-1</f>
        <v>0.24394445518450558</v>
      </c>
      <c r="J75" s="2"/>
      <c r="K75" s="93" t="s">
        <v>10</v>
      </c>
      <c r="L75" s="181">
        <f>+AVERAGE('[1]10.PRECIO DEL VINO DE TRASLADO'!Z426:Z437)</f>
        <v>2745.395104104156</v>
      </c>
      <c r="M75" s="174">
        <f>+(SUM(C75)+SUM(B76:B86))/12</f>
        <v>4937.9078488444975</v>
      </c>
      <c r="N75" s="174">
        <f t="shared" ref="N75" si="129">+(SUM(D75)+SUM(C76:C86))/12</f>
        <v>6183.788396877414</v>
      </c>
      <c r="O75" s="174">
        <f t="shared" ref="O75" si="130">+(SUM(E75)+SUM(D76:D86))/12</f>
        <v>4011.758433336438</v>
      </c>
      <c r="P75" s="174">
        <f t="shared" ref="P75" si="131">+(SUM(F75)+SUM(E76:E86))/12</f>
        <v>2311.5156624418141</v>
      </c>
      <c r="Q75" s="182">
        <f t="shared" ref="Q75" si="132">+(SUM(G75)+SUM(F76:F86))/12</f>
        <v>2647.4222045129868</v>
      </c>
      <c r="R75" s="183">
        <f t="shared" ref="R75" si="133">+(SUM(H75)+SUM(G76:G86))/12</f>
        <v>4285.1889170114473</v>
      </c>
      <c r="S75" s="121">
        <f t="shared" ref="S75:S81" si="134">+R75/Q75-1</f>
        <v>0.61862694575372412</v>
      </c>
      <c r="T75" s="117">
        <f t="shared" ref="T75:T81" si="135">+POWER(R75/M75,0.2)-1</f>
        <v>-2.7957176127608396E-2</v>
      </c>
    </row>
    <row r="76" spans="1:20">
      <c r="A76" s="93" t="s">
        <v>11</v>
      </c>
      <c r="B76" s="181">
        <f>+'[1]10.PRECIO DEL VINO DE TRASLADO'!Z438</f>
        <v>2638.7392569665035</v>
      </c>
      <c r="C76" s="174">
        <f>+'[1]10.PRECIO DEL VINO DE TRASLADO'!Z450</f>
        <v>6561.2479246435714</v>
      </c>
      <c r="D76" s="174">
        <f>+'[1]10.PRECIO DEL VINO DE TRASLADO'!Z462</f>
        <v>5168.4633267773334</v>
      </c>
      <c r="E76" s="174">
        <f>+'[1]10.PRECIO DEL VINO DE TRASLADO'!Z474</f>
        <v>2924.65861769392</v>
      </c>
      <c r="F76" s="174">
        <f>+'[1]10.PRECIO DEL VINO DE TRASLADO'!Z486</f>
        <v>2036.3316856299841</v>
      </c>
      <c r="G76" s="182">
        <f>+'[1]10.PRECIO DEL VINO DE TRASLADO'!Z498</f>
        <v>3196.7799438744896</v>
      </c>
      <c r="H76" s="181">
        <f>+'[1]10.PRECIO DEL VINO DE TRASLADO'!Z510</f>
        <v>4426.1113608430705</v>
      </c>
      <c r="I76" s="95">
        <f t="shared" si="128"/>
        <v>0.38455303103492144</v>
      </c>
      <c r="J76" s="2"/>
      <c r="K76" s="93" t="s">
        <v>11</v>
      </c>
      <c r="L76" s="181">
        <f>+AVERAGE('[1]10.PRECIO DEL VINO DE TRASLADO'!Z427:Z438)</f>
        <v>2734.2648392575284</v>
      </c>
      <c r="M76" s="174">
        <f>+(SUM(C75:C76)+SUM(B77:B86))/12</f>
        <v>5264.7835711509188</v>
      </c>
      <c r="N76" s="174">
        <f t="shared" ref="N76" si="136">+(SUM(D75:D76)+SUM(C77:C86))/12</f>
        <v>6067.7230137218939</v>
      </c>
      <c r="O76" s="174">
        <f t="shared" ref="O76" si="137">+(SUM(E75:E76)+SUM(D77:D86))/12</f>
        <v>3824.7747075794864</v>
      </c>
      <c r="P76" s="174">
        <f t="shared" ref="P76" si="138">+(SUM(F75:F76)+SUM(E77:E86))/12</f>
        <v>2237.4884181031525</v>
      </c>
      <c r="Q76" s="182">
        <f t="shared" ref="Q76" si="139">+(SUM(G75:G76)+SUM(F77:F86))/12</f>
        <v>2744.1262260333624</v>
      </c>
      <c r="R76" s="183">
        <f t="shared" ref="R76" si="140">+(SUM(H75:H76)+SUM(G77:G86))/12</f>
        <v>4387.6332017588284</v>
      </c>
      <c r="S76" s="121">
        <f t="shared" si="134"/>
        <v>0.59891814018379064</v>
      </c>
      <c r="T76" s="117">
        <f t="shared" si="135"/>
        <v>-3.5793714338060001E-2</v>
      </c>
    </row>
    <row r="77" spans="1:20">
      <c r="A77" s="93" t="s">
        <v>0</v>
      </c>
      <c r="B77" s="181">
        <f>+'[1]10.PRECIO DEL VINO DE TRASLADO'!Z439</f>
        <v>3218.7646324501716</v>
      </c>
      <c r="C77" s="174">
        <f>+'[1]10.PRECIO DEL VINO DE TRASLADO'!Z451</f>
        <v>6552.6280113941793</v>
      </c>
      <c r="D77" s="174">
        <f>+'[1]10.PRECIO DEL VINO DE TRASLADO'!Z463</f>
        <v>4522.8794925717239</v>
      </c>
      <c r="E77" s="174">
        <f>+'[1]10.PRECIO DEL VINO DE TRASLADO'!Z475</f>
        <v>2417.9523545203087</v>
      </c>
      <c r="F77" s="174">
        <f>+'[1]10.PRECIO DEL VINO DE TRASLADO'!Z487</f>
        <v>2020.0797515358267</v>
      </c>
      <c r="G77" s="182">
        <f>+'[1]10.PRECIO DEL VINO DE TRASLADO'!Z499</f>
        <v>4134.1975676561942</v>
      </c>
      <c r="H77" s="181">
        <f>+'[1]10.PRECIO DEL VINO DE TRASLADO'!Z511</f>
        <v>4587.8076045134458</v>
      </c>
      <c r="I77" s="95">
        <f t="shared" si="128"/>
        <v>0.10972142221892334</v>
      </c>
      <c r="J77" s="2"/>
      <c r="K77" s="93" t="s">
        <v>0</v>
      </c>
      <c r="L77" s="181">
        <f>+AVERAGE('[1]10.PRECIO DEL VINO DE TRASLADO'!Z428:Z439)</f>
        <v>2770.9254744066043</v>
      </c>
      <c r="M77" s="174">
        <f>+(SUM(C75:C77)+SUM(B78:B86))/12</f>
        <v>5542.6055193962529</v>
      </c>
      <c r="N77" s="174">
        <f t="shared" ref="N77" si="141">+(SUM(D75:D77)+SUM(C78:C86))/12</f>
        <v>5898.5773038200232</v>
      </c>
      <c r="O77" s="174">
        <f>+(SUM(E75:E77)+SUM(D78:D86))/12</f>
        <v>3649.3641127418687</v>
      </c>
      <c r="P77" s="174">
        <f>+(SUM(F75:F77)+SUM(E78:E86))/12</f>
        <v>2204.3323678544457</v>
      </c>
      <c r="Q77" s="182">
        <f>+(SUM(G75:G77)+SUM(F78:F86))/12</f>
        <v>2920.3027107100593</v>
      </c>
      <c r="R77" s="183">
        <f>+(SUM(H75:H77)+SUM(G78:G86))/12</f>
        <v>4425.4340381636002</v>
      </c>
      <c r="S77" s="121">
        <f t="shared" si="134"/>
        <v>0.5154025032862346</v>
      </c>
      <c r="T77" s="117">
        <f t="shared" si="135"/>
        <v>-4.4020937993685449E-2</v>
      </c>
    </row>
    <row r="78" spans="1:20">
      <c r="A78" s="93" t="s">
        <v>1</v>
      </c>
      <c r="B78" s="181">
        <f>+'[1]10.PRECIO DEL VINO DE TRASLADO'!Z440</f>
        <v>3691.3546720620893</v>
      </c>
      <c r="C78" s="174">
        <f>+'[1]10.PRECIO DEL VINO DE TRASLADO'!Z452</f>
        <v>5767.5962040495997</v>
      </c>
      <c r="D78" s="174">
        <f>+'[1]10.PRECIO DEL VINO DE TRASLADO'!Z464</f>
        <v>4745.8052960325276</v>
      </c>
      <c r="E78" s="174">
        <f>+'[1]10.PRECIO DEL VINO DE TRASLADO'!Z476</f>
        <v>2302.8701141925008</v>
      </c>
      <c r="F78" s="174">
        <f>+'[1]10.PRECIO DEL VINO DE TRASLADO'!Z488</f>
        <v>2387.8689084106063</v>
      </c>
      <c r="G78" s="182">
        <f>+'[1]10.PRECIO DEL VINO DE TRASLADO'!Z500</f>
        <v>4817.565301914382</v>
      </c>
      <c r="H78" s="181">
        <f>+'[1]10.PRECIO DEL VINO DE TRASLADO'!Z512</f>
        <v>5589.2950708091121</v>
      </c>
      <c r="I78" s="95">
        <f t="shared" si="128"/>
        <v>0.16019082680375152</v>
      </c>
      <c r="J78" s="2"/>
      <c r="K78" s="93" t="s">
        <v>1</v>
      </c>
      <c r="L78" s="181">
        <f>+AVERAGE('[1]10.PRECIO DEL VINO DE TRASLADO'!Z429:Z440)</f>
        <v>2835.0588480768106</v>
      </c>
      <c r="M78" s="174">
        <f>+(SUM(C75:C78)+SUM(B79:B86))/12</f>
        <v>5715.62564706188</v>
      </c>
      <c r="N78" s="174">
        <f t="shared" ref="N78" si="142">+(SUM(D75:D78)+SUM(C79:C86))/12</f>
        <v>5813.428061485266</v>
      </c>
      <c r="O78" s="174">
        <f>+(SUM(E75:E78)+SUM(D79:D86))/12</f>
        <v>3445.7861809218662</v>
      </c>
      <c r="P78" s="174">
        <f>+(SUM(F75:F78)+SUM(E79:E86))/12</f>
        <v>2211.4156007059546</v>
      </c>
      <c r="Q78" s="182">
        <f>+(SUM(G75:G78)+SUM(F79:F86))/12</f>
        <v>3122.7774101687078</v>
      </c>
      <c r="R78" s="183">
        <f>+(SUM(H75:H78)+SUM(G79:G86))/12</f>
        <v>4489.7448522381601</v>
      </c>
      <c r="S78" s="121">
        <f t="shared" si="134"/>
        <v>0.4377409153845524</v>
      </c>
      <c r="T78" s="117">
        <f t="shared" si="135"/>
        <v>-4.7134556922518223E-2</v>
      </c>
    </row>
    <row r="79" spans="1:20">
      <c r="A79" s="93" t="s">
        <v>2</v>
      </c>
      <c r="B79" s="181">
        <f>+'[1]10.PRECIO DEL VINO DE TRASLADO'!Z441</f>
        <v>4158.5343405770227</v>
      </c>
      <c r="C79" s="174">
        <f>+'[1]10.PRECIO DEL VINO DE TRASLADO'!Z453</f>
        <v>5922.1829877049813</v>
      </c>
      <c r="D79" s="174">
        <f>+'[1]10.PRECIO DEL VINO DE TRASLADO'!Z465</f>
        <v>4295.1887621290916</v>
      </c>
      <c r="E79" s="174">
        <f>+'[1]10.PRECIO DEL VINO DE TRASLADO'!Z477</f>
        <v>2054.0296546980871</v>
      </c>
      <c r="F79" s="174">
        <f>+'[1]10.PRECIO DEL VINO DE TRASLADO'!Z489</f>
        <v>2353.7869029781782</v>
      </c>
      <c r="G79" s="182">
        <f>+'[1]10.PRECIO DEL VINO DE TRASLADO'!Z501</f>
        <v>5002.6868951249708</v>
      </c>
      <c r="H79" s="181">
        <f>+'[1]10.PRECIO DEL VINO DE TRASLADO'!Z513</f>
        <v>4857.3311437622224</v>
      </c>
      <c r="I79" s="95">
        <f t="shared" si="128"/>
        <v>-2.9055536436708662E-2</v>
      </c>
      <c r="J79" s="2"/>
      <c r="K79" s="93" t="s">
        <v>2</v>
      </c>
      <c r="L79" s="181">
        <f>+AVERAGE('[1]10.PRECIO DEL VINO DE TRASLADO'!Z430:Z441)</f>
        <v>2959.7244879138357</v>
      </c>
      <c r="M79" s="174">
        <f>+(SUM(C75:C79)+SUM(B80:B86))/12</f>
        <v>5862.5963676558758</v>
      </c>
      <c r="N79" s="174">
        <f t="shared" ref="N79" si="143">+(SUM(D75:D79)+SUM(C80:C86))/12</f>
        <v>5677.8452093539427</v>
      </c>
      <c r="O79" s="174">
        <f>+(SUM(E75:E79)+SUM(D80:D86))/12</f>
        <v>3259.0229219692824</v>
      </c>
      <c r="P79" s="174">
        <f>+(SUM(F75:F79)+SUM(E80:E86))/12</f>
        <v>2236.3953713959622</v>
      </c>
      <c r="Q79" s="182">
        <f>+(SUM(G75:G79)+SUM(F80:F86))/12</f>
        <v>3343.5190761809404</v>
      </c>
      <c r="R79" s="183">
        <f>+(SUM(H75:H79)+SUM(G80:G86))/12</f>
        <v>4477.6318729579316</v>
      </c>
      <c r="S79" s="121">
        <f t="shared" si="134"/>
        <v>0.33919734595096318</v>
      </c>
      <c r="T79" s="117">
        <f t="shared" si="135"/>
        <v>-5.2472816708020731E-2</v>
      </c>
    </row>
    <row r="80" spans="1:20">
      <c r="A80" s="93" t="s">
        <v>3</v>
      </c>
      <c r="B80" s="181">
        <f>+'[1]10.PRECIO DEL VINO DE TRASLADO'!Z442</f>
        <v>4517.073255394137</v>
      </c>
      <c r="C80" s="174">
        <f>+'[1]10.PRECIO DEL VINO DE TRASLADO'!Z454</f>
        <v>6167.3816333149343</v>
      </c>
      <c r="D80" s="174">
        <f>+'[1]10.PRECIO DEL VINO DE TRASLADO'!Z466</f>
        <v>4522.7566847617909</v>
      </c>
      <c r="E80" s="174">
        <f>+'[1]10.PRECIO DEL VINO DE TRASLADO'!Z478</f>
        <v>2575.4825895420404</v>
      </c>
      <c r="F80" s="174">
        <f>+'[1]10.PRECIO DEL VINO DE TRASLADO'!Z490</f>
        <v>2541.4026772560064</v>
      </c>
      <c r="G80" s="182">
        <f>+'[1]10.PRECIO DEL VINO DE TRASLADO'!Z502</f>
        <v>4542.3193437621348</v>
      </c>
      <c r="H80" s="181">
        <f>+'[1]10.PRECIO DEL VINO DE TRASLADO'!Z514</f>
        <v>5495.9516430117783</v>
      </c>
      <c r="I80" s="95">
        <f t="shared" si="128"/>
        <v>0.20994391346774099</v>
      </c>
      <c r="J80" s="2"/>
      <c r="K80" s="93" t="s">
        <v>3</v>
      </c>
      <c r="L80" s="181">
        <f>+AVERAGE('[1]10.PRECIO DEL VINO DE TRASLADO'!Z431:Z442)</f>
        <v>3090.8721514080894</v>
      </c>
      <c r="M80" s="174">
        <f>+(SUM(C75:C80)+SUM(B81:B86))/12</f>
        <v>6000.1220658159436</v>
      </c>
      <c r="N80" s="174">
        <f t="shared" ref="N80" si="144">+(SUM(D75:D80)+SUM(C81:C86))/12</f>
        <v>5540.7931303078467</v>
      </c>
      <c r="O80" s="174">
        <f>+(SUM(E75:E80)+SUM(D81:D86))/12</f>
        <v>3096.7500807009696</v>
      </c>
      <c r="P80" s="174">
        <f>+(SUM(F75:F80)+SUM(E81:E86))/12</f>
        <v>2233.5553787054596</v>
      </c>
      <c r="Q80" s="182">
        <f>+(SUM(G75:G80)+SUM(F81:F86))/12</f>
        <v>3510.2621317231183</v>
      </c>
      <c r="R80" s="183">
        <f>+(SUM(H75:H80)+SUM(G81:G86))/12</f>
        <v>4557.1012312287348</v>
      </c>
      <c r="S80" s="121">
        <f t="shared" si="134"/>
        <v>0.29822248602036572</v>
      </c>
      <c r="T80" s="117">
        <f t="shared" si="135"/>
        <v>-5.3532472945386989E-2</v>
      </c>
    </row>
    <row r="81" spans="1:20">
      <c r="A81" s="93" t="s">
        <v>4</v>
      </c>
      <c r="B81" s="181">
        <f>+'[1]10.PRECIO DEL VINO DE TRASLADO'!Z443</f>
        <v>4678.7666768687313</v>
      </c>
      <c r="C81" s="174">
        <f>+'[1]10.PRECIO DEL VINO DE TRASLADO'!Z455</f>
        <v>5824.7209222924275</v>
      </c>
      <c r="D81" s="174">
        <f>+'[1]10.PRECIO DEL VINO DE TRASLADO'!Z467</f>
        <v>4244.8711573304163</v>
      </c>
      <c r="E81" s="174">
        <f>+'[1]10.PRECIO DEL VINO DE TRASLADO'!Z479</f>
        <v>2462.9898313901667</v>
      </c>
      <c r="F81" s="174">
        <f>+'[1]10.PRECIO DEL VINO DE TRASLADO'!Z491</f>
        <v>2442.9411385571125</v>
      </c>
      <c r="G81" s="182">
        <f>+'[1]10.PRECIO DEL VINO DE TRASLADO'!Z503</f>
        <v>4644.3292844536263</v>
      </c>
      <c r="H81" s="181">
        <f>+'[1]10.PRECIO DEL VINO DE TRASLADO'!Z515</f>
        <v>5173.0181512525469</v>
      </c>
      <c r="I81" s="95">
        <f t="shared" ref="I81" si="145">+H81/G81-1</f>
        <v>0.11383535370083409</v>
      </c>
      <c r="J81" s="2"/>
      <c r="K81" s="93" t="s">
        <v>4</v>
      </c>
      <c r="L81" s="181">
        <f>+AVERAGE('[1]10.PRECIO DEL VINO DE TRASLADO'!Z432:Z443)</f>
        <v>3236.8385085133564</v>
      </c>
      <c r="M81" s="174">
        <f>+(SUM(C75:C81)+SUM(B82:B86))/12</f>
        <v>6095.6182529345851</v>
      </c>
      <c r="N81" s="174">
        <f t="shared" ref="N81" si="146">+(SUM(D75:D81)+SUM(C82:C86))/12</f>
        <v>5409.1389832276791</v>
      </c>
      <c r="O81" s="174">
        <f>+(SUM(E75:E81)+SUM(D82:D86))/12</f>
        <v>2948.2599702059488</v>
      </c>
      <c r="P81" s="174">
        <f>+(SUM(F75:F81)+SUM(E82:E86))/12</f>
        <v>2231.8846543027048</v>
      </c>
      <c r="Q81" s="182">
        <f>+(SUM(G75:G81)+SUM(F82:F86))/12</f>
        <v>3693.7111438811608</v>
      </c>
      <c r="R81" s="183">
        <f>+(SUM(H75:H81)+SUM(G82:G86))/12</f>
        <v>4601.1586367953114</v>
      </c>
      <c r="S81" s="121">
        <f t="shared" si="134"/>
        <v>0.24567364841654937</v>
      </c>
      <c r="T81" s="117">
        <f t="shared" si="135"/>
        <v>-5.4699496490728694E-2</v>
      </c>
    </row>
    <row r="82" spans="1:20">
      <c r="A82" s="93" t="s">
        <v>5</v>
      </c>
      <c r="B82" s="181">
        <f>+'[1]10.PRECIO DEL VINO DE TRASLADO'!Z444</f>
        <v>4743.3919207643185</v>
      </c>
      <c r="C82" s="174">
        <f>+'[1]10.PRECIO DEL VINO DE TRASLADO'!Z456</f>
        <v>6023.536459800277</v>
      </c>
      <c r="D82" s="174">
        <f>+'[1]10.PRECIO DEL VINO DE TRASLADO'!Z468</f>
        <v>4065.1485952017306</v>
      </c>
      <c r="E82" s="174">
        <f>+'[1]10.PRECIO DEL VINO DE TRASLADO'!Z480</f>
        <v>2373.2664192868019</v>
      </c>
      <c r="F82" s="174">
        <f>+'[1]10.PRECIO DEL VINO DE TRASLADO'!Z492</f>
        <v>2810.2215336265313</v>
      </c>
      <c r="G82" s="182">
        <f>+'[1]10.PRECIO DEL VINO DE TRASLADO'!Z504</f>
        <v>4511.8485126596242</v>
      </c>
      <c r="H82" s="181"/>
      <c r="I82" s="95"/>
      <c r="J82" s="2"/>
      <c r="K82" s="93" t="s">
        <v>5</v>
      </c>
      <c r="L82" s="181">
        <f>+AVERAGE('[1]10.PRECIO DEL VINO DE TRASLADO'!Z433:Z444)</f>
        <v>3413.9789585593662</v>
      </c>
      <c r="M82" s="174">
        <f>+(SUM(C75:C82)+SUM(B83:B86))/12</f>
        <v>6202.2969645209132</v>
      </c>
      <c r="N82" s="174">
        <f t="shared" ref="N82" si="147">+(SUM(D75:D82)+SUM(C83:C86))/12</f>
        <v>5245.9399945111336</v>
      </c>
      <c r="O82" s="174">
        <f>+(SUM(E75:E82)+SUM(D83:D86))/12</f>
        <v>2807.2697888797052</v>
      </c>
      <c r="P82" s="174">
        <f>+(SUM(F75:F82)+SUM(E83:E86))/12</f>
        <v>2268.2975804976827</v>
      </c>
      <c r="Q82" s="182">
        <f>+(SUM(G75:G82)+SUM(F83:F86))/12</f>
        <v>3835.5133921339184</v>
      </c>
      <c r="R82" s="183"/>
      <c r="S82" s="121"/>
      <c r="T82" s="117"/>
    </row>
    <row r="83" spans="1:20">
      <c r="A83" s="93" t="s">
        <v>6</v>
      </c>
      <c r="B83" s="181">
        <f>+'[1]10.PRECIO DEL VINO DE TRASLADO'!Z445</f>
        <v>5463.7383188796921</v>
      </c>
      <c r="C83" s="174">
        <f>+'[1]10.PRECIO DEL VINO DE TRASLADO'!Z457</f>
        <v>6043.3536469997171</v>
      </c>
      <c r="D83" s="174">
        <f>+'[1]10.PRECIO DEL VINO DE TRASLADO'!Z469</f>
        <v>3526.1229707737725</v>
      </c>
      <c r="E83" s="174">
        <f>+'[1]10.PRECIO DEL VINO DE TRASLADO'!Z481</f>
        <v>2033.9504839847427</v>
      </c>
      <c r="F83" s="174">
        <f>+'[1]10.PRECIO DEL VINO DE TRASLADO'!Z493</f>
        <v>2659.3158954807823</v>
      </c>
      <c r="G83" s="182">
        <f>+'[1]10.PRECIO DEL VINO DE TRASLADO'!Z505</f>
        <v>4222.0989049724994</v>
      </c>
      <c r="H83" s="181"/>
      <c r="I83" s="95"/>
      <c r="J83" s="2"/>
      <c r="K83" s="93" t="s">
        <v>6</v>
      </c>
      <c r="L83" s="181">
        <f>+AVERAGE('[1]10.PRECIO DEL VINO DE TRASLADO'!Z434:Z445)</f>
        <v>3654.7620353224374</v>
      </c>
      <c r="M83" s="174">
        <f>+(SUM(C75:C83)+SUM(B84:B86))/12</f>
        <v>6250.5982418642498</v>
      </c>
      <c r="N83" s="174">
        <f t="shared" ref="N83" si="148">+(SUM(D75:D83)+SUM(C84:C86))/12</f>
        <v>5036.170771492305</v>
      </c>
      <c r="O83" s="174">
        <f>+(SUM(E75:E83)+SUM(D84:D86))/12</f>
        <v>2682.9220816472862</v>
      </c>
      <c r="P83" s="174">
        <f>+(SUM(F75:F83)+SUM(E84:E86))/12</f>
        <v>2320.4113647890194</v>
      </c>
      <c r="Q83" s="182">
        <f>+(SUM(G75:G83)+SUM(F84:F86))/12</f>
        <v>3965.7453095915612</v>
      </c>
      <c r="R83" s="183"/>
      <c r="S83" s="121"/>
      <c r="T83" s="117"/>
    </row>
    <row r="84" spans="1:20">
      <c r="A84" s="93" t="s">
        <v>7</v>
      </c>
      <c r="B84" s="181">
        <f>+'[1]10.PRECIO DEL VINO DE TRASLADO'!Z446</f>
        <v>5490.3908545969225</v>
      </c>
      <c r="C84" s="174">
        <f>+'[1]10.PRECIO DEL VINO DE TRASLADO'!Z458</f>
        <v>6950.867240666691</v>
      </c>
      <c r="D84" s="174">
        <f>+'[1]10.PRECIO DEL VINO DE TRASLADO'!Z470</f>
        <v>3429.2108114684202</v>
      </c>
      <c r="E84" s="174">
        <f>+'[1]10.PRECIO DEL VINO DE TRASLADO'!Z482</f>
        <v>2518.3494626680144</v>
      </c>
      <c r="F84" s="174">
        <f>+'[1]10.PRECIO DEL VINO DE TRASLADO'!Z494</f>
        <v>2923.7205490382921</v>
      </c>
      <c r="G84" s="182">
        <f>+'[1]10.PRECIO DEL VINO DE TRASLADO'!Z506</f>
        <v>4435.7884214999995</v>
      </c>
      <c r="H84" s="181"/>
      <c r="I84" s="95"/>
      <c r="J84" s="2"/>
      <c r="K84" s="93" t="s">
        <v>7</v>
      </c>
      <c r="L84" s="181">
        <f>+AVERAGE('[1]10.PRECIO DEL VINO DE TRASLADO'!Z435:Z446)</f>
        <v>3885.8756623179925</v>
      </c>
      <c r="M84" s="174">
        <f>+(SUM(C75:C84)+SUM(B85:B86))/12</f>
        <v>6372.3046073700634</v>
      </c>
      <c r="N84" s="174">
        <f t="shared" ref="N84" si="149">+(SUM(D75:D84)+SUM(C85:C86))/12</f>
        <v>4742.6994023924499</v>
      </c>
      <c r="O84" s="174">
        <f>+(SUM(E75:E84)+SUM(D85:D86))/12</f>
        <v>2607.0169692472523</v>
      </c>
      <c r="P84" s="174">
        <f>+(SUM(F75:F84)+SUM(E85:E86))/12</f>
        <v>2354.1922886532088</v>
      </c>
      <c r="Q84" s="182">
        <f>+(SUM(G75:G84)+SUM(F85:F86))/12</f>
        <v>4091.7509656300372</v>
      </c>
      <c r="R84" s="183"/>
      <c r="S84" s="121"/>
      <c r="T84" s="117"/>
    </row>
    <row r="85" spans="1:20">
      <c r="A85" s="93" t="s">
        <v>8</v>
      </c>
      <c r="B85" s="181">
        <f>+'[1]10.PRECIO DEL VINO DE TRASLADO'!Z447</f>
        <v>6820.5180802911655</v>
      </c>
      <c r="C85" s="174">
        <f>+'[1]10.PRECIO DEL VINO DE TRASLADO'!Z459</f>
        <v>7076.3616449229175</v>
      </c>
      <c r="D85" s="174">
        <f>+'[1]10.PRECIO DEL VINO DE TRASLADO'!Z471</f>
        <v>3464.3639665364608</v>
      </c>
      <c r="E85" s="174">
        <f>+'[1]10.PRECIO DEL VINO DE TRASLADO'!Z483</f>
        <v>2261.6919571279764</v>
      </c>
      <c r="F85" s="174">
        <f>+'[1]10.PRECIO DEL VINO DE TRASLADO'!Z495</f>
        <v>3087.4096287713924</v>
      </c>
      <c r="G85" s="182">
        <f>+'[1]10.PRECIO DEL VINO DE TRASLADO'!Z507</f>
        <v>4186.1086800000003</v>
      </c>
      <c r="H85" s="181"/>
      <c r="I85" s="95"/>
      <c r="J85" s="2"/>
      <c r="K85" s="93" t="s">
        <v>8</v>
      </c>
      <c r="L85" s="181">
        <f>+AVERAGE('[1]10.PRECIO DEL VINO DE TRASLADO'!Z436:Z447)</f>
        <v>4233.6006918252415</v>
      </c>
      <c r="M85" s="174">
        <f>+(SUM(C75:C85)+SUM(B86))/12</f>
        <v>6393.6249044227106</v>
      </c>
      <c r="N85" s="174">
        <f t="shared" ref="N85" si="150">+(SUM(D75:D85)+SUM(C86))/12</f>
        <v>4441.6995958602447</v>
      </c>
      <c r="O85" s="174">
        <f>+(SUM(E75:E85)+SUM(D86))/12</f>
        <v>2506.7943017965454</v>
      </c>
      <c r="P85" s="174">
        <f>+(SUM(F75:F85)+SUM(E86))/12</f>
        <v>2423.0020946234936</v>
      </c>
      <c r="Q85" s="182">
        <f>+(SUM(G75:G85)+SUM(F86))/12</f>
        <v>4183.309219899088</v>
      </c>
      <c r="R85" s="183"/>
      <c r="S85" s="121"/>
      <c r="T85" s="117"/>
    </row>
    <row r="86" spans="1:20">
      <c r="A86" s="93" t="s">
        <v>9</v>
      </c>
      <c r="B86" s="181">
        <f>+'[1]10.PRECIO DEL VINO DE TRASLADO'!Z448</f>
        <v>7139.8887290461544</v>
      </c>
      <c r="C86" s="174">
        <f>+'[1]10.PRECIO DEL VINO DE TRASLADO'!Z460</f>
        <v>5775.5996904941685</v>
      </c>
      <c r="D86" s="174">
        <f>+'[1]10.PRECIO DEL VINO DE TRASLADO'!Z472</f>
        <v>3018.5639251157213</v>
      </c>
      <c r="E86" s="174">
        <f>+'[1]10.PRECIO DEL VINO DE TRASLADO'!Z484</f>
        <v>1923.2374799275237</v>
      </c>
      <c r="F86" s="174">
        <f>+'[1]10.PRECIO DEL VINO DE TRASLADO'!Z496</f>
        <v>3175.6830164858998</v>
      </c>
      <c r="G86" s="182">
        <f>+'[1]10.PRECIO DEL VINO DE TRASLADO'!Z508</f>
        <v>3585.83</v>
      </c>
      <c r="H86" s="181"/>
      <c r="I86" s="95"/>
      <c r="J86" s="2"/>
      <c r="K86" s="93" t="s">
        <v>9</v>
      </c>
      <c r="L86" s="181">
        <f>+AVERAGE('[1]10.PRECIO DEL VINO DE TRASLADO'!Z437:Z448)</f>
        <v>4611.3151573856912</v>
      </c>
      <c r="M86" s="174">
        <f>+(SUM(C75:C86))/12</f>
        <v>6279.9341512100445</v>
      </c>
      <c r="N86" s="174">
        <f t="shared" ref="N86" si="151">+(SUM(D75:D86))/12</f>
        <v>4211.946615412041</v>
      </c>
      <c r="O86" s="174">
        <f>+(SUM(E75:E86))/12</f>
        <v>2415.5170980308621</v>
      </c>
      <c r="P86" s="174">
        <f>+(SUM(F75:F86))/12</f>
        <v>2527.3725560033581</v>
      </c>
      <c r="Q86" s="182">
        <f>+(SUM(G75:G86))/12</f>
        <v>4217.4881351919294</v>
      </c>
      <c r="R86" s="183"/>
      <c r="S86" s="121"/>
      <c r="T86" s="117"/>
    </row>
    <row r="87" spans="1:20" ht="28">
      <c r="A87" s="96" t="s">
        <v>14</v>
      </c>
      <c r="B87" s="184">
        <f>AVERAGE(B75:B86)</f>
        <v>4611.3151573856912</v>
      </c>
      <c r="C87" s="185">
        <f t="shared" ref="C87:H87" si="152">AVERAGE(C75:C86)</f>
        <v>6279.9341512100445</v>
      </c>
      <c r="D87" s="185">
        <f t="shared" si="152"/>
        <v>4211.946615412041</v>
      </c>
      <c r="E87" s="185">
        <f t="shared" si="152"/>
        <v>2415.5170980308621</v>
      </c>
      <c r="F87" s="185">
        <f t="shared" si="152"/>
        <v>2527.3725560033581</v>
      </c>
      <c r="G87" s="186">
        <f t="shared" si="152"/>
        <v>4217.4881351919294</v>
      </c>
      <c r="H87" s="184">
        <f t="shared" si="152"/>
        <v>4896.0327317730871</v>
      </c>
      <c r="I87" s="189">
        <f>+H87/G87-1</f>
        <v>0.16088832376769169</v>
      </c>
      <c r="J87" s="3"/>
      <c r="K87" s="96" t="s">
        <v>14</v>
      </c>
      <c r="L87" s="184">
        <f t="shared" ref="L87" si="153">+AVERAGE(L75:L86)</f>
        <v>3347.7176599242589</v>
      </c>
      <c r="M87" s="185">
        <f>+AVERAGE(M75:M86)</f>
        <v>5909.834845187328</v>
      </c>
      <c r="N87" s="185">
        <f t="shared" ref="N87:R87" si="154">+AVERAGE(N75:N86)</f>
        <v>5355.8125398718521</v>
      </c>
      <c r="O87" s="185">
        <f t="shared" si="154"/>
        <v>3104.6030539214594</v>
      </c>
      <c r="P87" s="185">
        <f t="shared" si="154"/>
        <v>2296.6552781730211</v>
      </c>
      <c r="Q87" s="186">
        <f t="shared" si="154"/>
        <v>3522.9939938047391</v>
      </c>
      <c r="R87" s="187">
        <f t="shared" si="154"/>
        <v>4460.5561071648599</v>
      </c>
      <c r="S87" s="123">
        <f>+R87/Q87-1</f>
        <v>0.2661265148362002</v>
      </c>
      <c r="T87" s="188">
        <f>+POWER(R87/M87,0.2)-1</f>
        <v>-5.4715074074602632E-2</v>
      </c>
    </row>
    <row r="88" spans="1:20" ht="29" thickBot="1">
      <c r="A88" s="102" t="s">
        <v>12</v>
      </c>
      <c r="B88" s="114"/>
      <c r="C88" s="89">
        <f t="shared" ref="C88:H88" si="155">+C87/B87-1</f>
        <v>0.36185316701935188</v>
      </c>
      <c r="D88" s="89">
        <f t="shared" si="155"/>
        <v>-0.32930083118778164</v>
      </c>
      <c r="E88" s="89">
        <f t="shared" si="155"/>
        <v>-0.42650814015728922</v>
      </c>
      <c r="F88" s="89">
        <f t="shared" si="155"/>
        <v>4.6307044592514446E-2</v>
      </c>
      <c r="G88" s="115">
        <f t="shared" si="155"/>
        <v>0.66872435374594041</v>
      </c>
      <c r="H88" s="216">
        <f t="shared" si="155"/>
        <v>0.16088832376769169</v>
      </c>
      <c r="I88" s="105"/>
      <c r="J88" s="2"/>
      <c r="K88" s="102" t="s">
        <v>12</v>
      </c>
      <c r="L88" s="114"/>
      <c r="M88" s="89">
        <f t="shared" ref="M88:R88" si="156">+M87/L87-1</f>
        <v>0.7653325177132877</v>
      </c>
      <c r="N88" s="89">
        <f t="shared" si="156"/>
        <v>-9.374581859366915E-2</v>
      </c>
      <c r="O88" s="89">
        <f t="shared" si="156"/>
        <v>-0.42033014956947268</v>
      </c>
      <c r="P88" s="89">
        <f t="shared" si="156"/>
        <v>-0.26024189299431055</v>
      </c>
      <c r="Q88" s="115">
        <f t="shared" si="156"/>
        <v>0.53396725546346024</v>
      </c>
      <c r="R88" s="104">
        <f t="shared" si="156"/>
        <v>0.2661265148362002</v>
      </c>
      <c r="S88" s="103"/>
      <c r="T88" s="119"/>
    </row>
    <row r="89" spans="1:20" ht="15" thickBo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</row>
    <row r="90" spans="1:20" ht="15" thickBot="1">
      <c r="A90" s="285" t="s">
        <v>294</v>
      </c>
      <c r="B90" s="286"/>
      <c r="C90" s="286"/>
      <c r="D90" s="286"/>
      <c r="E90" s="286"/>
      <c r="F90" s="286"/>
      <c r="G90" s="286"/>
      <c r="H90" s="286"/>
      <c r="I90" s="287"/>
      <c r="J90" s="2"/>
      <c r="K90" s="285" t="s">
        <v>295</v>
      </c>
      <c r="L90" s="286"/>
      <c r="M90" s="286"/>
      <c r="N90" s="286"/>
      <c r="O90" s="286"/>
      <c r="P90" s="286"/>
      <c r="Q90" s="286"/>
      <c r="R90" s="286"/>
      <c r="S90" s="286"/>
      <c r="T90" s="287"/>
    </row>
    <row r="91" spans="1:20" ht="43" thickBot="1">
      <c r="A91" s="90"/>
      <c r="B91" s="106">
        <v>2016</v>
      </c>
      <c r="C91" s="86">
        <f>+B91+1</f>
        <v>2017</v>
      </c>
      <c r="D91" s="86">
        <f t="shared" ref="D91:G91" si="157">+C91+1</f>
        <v>2018</v>
      </c>
      <c r="E91" s="86">
        <f t="shared" si="157"/>
        <v>2019</v>
      </c>
      <c r="F91" s="86">
        <f t="shared" si="157"/>
        <v>2020</v>
      </c>
      <c r="G91" s="107">
        <f t="shared" si="157"/>
        <v>2021</v>
      </c>
      <c r="H91" s="106">
        <v>2022</v>
      </c>
      <c r="I91" s="92" t="s">
        <v>16</v>
      </c>
      <c r="J91" s="2"/>
      <c r="K91" s="90"/>
      <c r="L91" s="106">
        <v>2016</v>
      </c>
      <c r="M91" s="86">
        <f>+L91+1</f>
        <v>2017</v>
      </c>
      <c r="N91" s="86">
        <f t="shared" ref="N91:P91" si="158">+M91+1</f>
        <v>2018</v>
      </c>
      <c r="O91" s="86">
        <f t="shared" si="158"/>
        <v>2019</v>
      </c>
      <c r="P91" s="107">
        <f t="shared" si="158"/>
        <v>2020</v>
      </c>
      <c r="Q91" s="107">
        <f t="shared" ref="Q91" si="159">+P91+1</f>
        <v>2021</v>
      </c>
      <c r="R91" s="91">
        <v>2022</v>
      </c>
      <c r="S91" s="120" t="s">
        <v>16</v>
      </c>
      <c r="T91" s="116" t="s">
        <v>21</v>
      </c>
    </row>
    <row r="92" spans="1:20">
      <c r="A92" s="93" t="s">
        <v>10</v>
      </c>
      <c r="B92" s="181">
        <f>+'[1]10.PRECIO DEL VINO DE TRASLADO'!AA437</f>
        <v>1558.9183051282805</v>
      </c>
      <c r="C92" s="174">
        <f>+'[1]10.PRECIO DEL VINO DE TRASLADO'!AA449</f>
        <v>3785.9510484809593</v>
      </c>
      <c r="D92" s="174">
        <f>+'[1]10.PRECIO DEL VINO DE TRASLADO'!AA461</f>
        <v>3785.9779599267745</v>
      </c>
      <c r="E92" s="174">
        <f>+'[1]10.PRECIO DEL VINO DE TRASLADO'!AA473</f>
        <v>1646.2550010730663</v>
      </c>
      <c r="F92" s="174">
        <f>+'[1]10.PRECIO DEL VINO DE TRASLADO'!AA485</f>
        <v>1355.9757472891554</v>
      </c>
      <c r="G92" s="182">
        <f>+'[1]10.PRECIO DEL VINO DE TRASLADO'!AA497</f>
        <v>3218.5421233101224</v>
      </c>
      <c r="H92" s="181">
        <f>+'[1]10.PRECIO DEL VINO DE TRASLADO'!AA509</f>
        <v>4040.6063522617901</v>
      </c>
      <c r="I92" s="95">
        <f t="shared" ref="I92:I97" si="160">+H92/G92-1</f>
        <v>0.25541509088786207</v>
      </c>
      <c r="J92" s="2"/>
      <c r="K92" s="93" t="s">
        <v>10</v>
      </c>
      <c r="L92" s="181">
        <f>+AVERAGE('[1]10.PRECIO DEL VINO DE TRASLADO'!AA426:AA437)</f>
        <v>1750.5498056675676</v>
      </c>
      <c r="M92" s="174">
        <f>+(SUM(C92)+SUM(B93:B103))/12</f>
        <v>2869.2174909715382</v>
      </c>
      <c r="N92" s="174">
        <f t="shared" ref="N92" si="161">+(SUM(D92)+SUM(C93:C103))/12</f>
        <v>3410.1545694734846</v>
      </c>
      <c r="O92" s="174">
        <f t="shared" ref="O92" si="162">+(SUM(E92)+SUM(D93:D103))/12</f>
        <v>2957.3202139858645</v>
      </c>
      <c r="P92" s="182">
        <f t="shared" ref="P92" si="163">+(SUM(F92)+SUM(E93:E103))/12</f>
        <v>1585.7193945110487</v>
      </c>
      <c r="Q92" s="182">
        <f t="shared" ref="Q92" si="164">+(SUM(G92)+SUM(F93:F103))/12</f>
        <v>2369.5023181119172</v>
      </c>
      <c r="R92" s="183">
        <f t="shared" ref="R92" si="165">+(SUM(H92)+SUM(G93:G103))/12</f>
        <v>3571.3007677937026</v>
      </c>
      <c r="S92" s="121">
        <f t="shared" ref="S92:S98" si="166">+R92/Q92-1</f>
        <v>0.50719446041285599</v>
      </c>
      <c r="T92" s="117">
        <f t="shared" ref="T92:T98" si="167">+POWER(R92/M92,0.2)-1</f>
        <v>4.4750509223683732E-2</v>
      </c>
    </row>
    <row r="93" spans="1:20">
      <c r="A93" s="93" t="s">
        <v>11</v>
      </c>
      <c r="B93" s="181">
        <f>+'[1]10.PRECIO DEL VINO DE TRASLADO'!AA438</f>
        <v>1801.271921321264</v>
      </c>
      <c r="C93" s="174">
        <f>+'[1]10.PRECIO DEL VINO DE TRASLADO'!AA450</f>
        <v>2139.7839992810786</v>
      </c>
      <c r="D93" s="174">
        <f>+'[1]10.PRECIO DEL VINO DE TRASLADO'!AA462</f>
        <v>3383.8035130713038</v>
      </c>
      <c r="E93" s="174">
        <f>+'[1]10.PRECIO DEL VINO DE TRASLADO'!AA474</f>
        <v>1409.016728536312</v>
      </c>
      <c r="F93" s="174">
        <f>+'[1]10.PRECIO DEL VINO DE TRASLADO'!AA486</f>
        <v>1363.8399719749762</v>
      </c>
      <c r="G93" s="182">
        <f>+'[1]10.PRECIO DEL VINO DE TRASLADO'!AA498</f>
        <v>2956.2167620121049</v>
      </c>
      <c r="H93" s="181">
        <f>+'[1]10.PRECIO DEL VINO DE TRASLADO'!AA510</f>
        <v>4532.5155607524321</v>
      </c>
      <c r="I93" s="95">
        <f t="shared" si="160"/>
        <v>0.53321489107160147</v>
      </c>
      <c r="J93" s="2"/>
      <c r="K93" s="93" t="s">
        <v>11</v>
      </c>
      <c r="L93" s="181">
        <f>+AVERAGE('[1]10.PRECIO DEL VINO DE TRASLADO'!AA427:AA438)</f>
        <v>1736.1020736028543</v>
      </c>
      <c r="M93" s="174">
        <f>+(SUM(C92:C93)+SUM(B94:B103))/12</f>
        <v>2897.426830801523</v>
      </c>
      <c r="N93" s="174">
        <f t="shared" ref="N93" si="168">+(SUM(D92:D93)+SUM(C94:C103))/12</f>
        <v>3513.8228622893366</v>
      </c>
      <c r="O93" s="174">
        <f t="shared" ref="O93" si="169">+(SUM(E92:E93)+SUM(D94:D103))/12</f>
        <v>2792.7546486079486</v>
      </c>
      <c r="P93" s="182">
        <f t="shared" ref="P93" si="170">+(SUM(F92:F93)+SUM(E94:E103))/12</f>
        <v>1581.9546647976042</v>
      </c>
      <c r="Q93" s="182">
        <f t="shared" ref="Q93" si="171">+(SUM(G92:G93)+SUM(F94:F103))/12</f>
        <v>2502.2003839483446</v>
      </c>
      <c r="R93" s="183">
        <f t="shared" ref="R93" si="172">+(SUM(H92:H93)+SUM(G94:G103))/12</f>
        <v>3702.6590010220625</v>
      </c>
      <c r="S93" s="121">
        <f t="shared" si="166"/>
        <v>0.47976118330677231</v>
      </c>
      <c r="T93" s="117">
        <f t="shared" si="167"/>
        <v>5.026827697678149E-2</v>
      </c>
    </row>
    <row r="94" spans="1:20">
      <c r="A94" s="93" t="s">
        <v>0</v>
      </c>
      <c r="B94" s="181">
        <f>+'[1]10.PRECIO DEL VINO DE TRASLADO'!AA439</f>
        <v>1751.6944533745786</v>
      </c>
      <c r="C94" s="174">
        <f>+'[1]10.PRECIO DEL VINO DE TRASLADO'!AA451</f>
        <v>2892.0607099740082</v>
      </c>
      <c r="D94" s="174">
        <f>+'[1]10.PRECIO DEL VINO DE TRASLADO'!AA463</f>
        <v>3485.052583056271</v>
      </c>
      <c r="E94" s="174">
        <f>+'[1]10.PRECIO DEL VINO DE TRASLADO'!AA475</f>
        <v>1465.8790870838109</v>
      </c>
      <c r="F94" s="174">
        <f>+'[1]10.PRECIO DEL VINO DE TRASLADO'!AA487</f>
        <v>1679.390871464698</v>
      </c>
      <c r="G94" s="182">
        <f>+'[1]10.PRECIO DEL VINO DE TRASLADO'!AA499</f>
        <v>3022.159611096612</v>
      </c>
      <c r="H94" s="181">
        <f>+'[1]10.PRECIO DEL VINO DE TRASLADO'!AA511</f>
        <v>4644.4535863161664</v>
      </c>
      <c r="I94" s="95">
        <f t="shared" si="160"/>
        <v>0.53679956851481236</v>
      </c>
      <c r="J94" s="2"/>
      <c r="K94" s="93" t="s">
        <v>0</v>
      </c>
      <c r="L94" s="181">
        <f>+AVERAGE('[1]10.PRECIO DEL VINO DE TRASLADO'!AA428:AA439)</f>
        <v>1735.1613739787699</v>
      </c>
      <c r="M94" s="174">
        <f>+(SUM(C92:C94)+SUM(B95:B103))/12</f>
        <v>2992.4573521848088</v>
      </c>
      <c r="N94" s="174">
        <f t="shared" ref="N94" si="173">+(SUM(D92:D94)+SUM(C95:C103))/12</f>
        <v>3563.2388517128588</v>
      </c>
      <c r="O94" s="174">
        <f>+(SUM(E92:E94)+SUM(D95:D103))/12</f>
        <v>2624.4901906102436</v>
      </c>
      <c r="P94" s="182">
        <f>+(SUM(F92:F94)+SUM(E95:E103))/12</f>
        <v>1599.7473134960117</v>
      </c>
      <c r="Q94" s="182">
        <f>+(SUM(G92:G94)+SUM(F95:F103))/12</f>
        <v>2614.0977789176709</v>
      </c>
      <c r="R94" s="183">
        <f>+(SUM(H92:H94)+SUM(G95:G103))/12</f>
        <v>3837.8501656236926</v>
      </c>
      <c r="S94" s="121">
        <f t="shared" si="166"/>
        <v>0.46813565910786181</v>
      </c>
      <c r="T94" s="117">
        <f t="shared" si="167"/>
        <v>5.1022489720702113E-2</v>
      </c>
    </row>
    <row r="95" spans="1:20">
      <c r="A95" s="93" t="s">
        <v>1</v>
      </c>
      <c r="B95" s="181">
        <f>+'[1]10.PRECIO DEL VINO DE TRASLADO'!AA440</f>
        <v>1633.693472863501</v>
      </c>
      <c r="C95" s="174">
        <f>+'[1]10.PRECIO DEL VINO DE TRASLADO'!AA452</f>
        <v>3405.2938805049903</v>
      </c>
      <c r="D95" s="174">
        <f>+'[1]10.PRECIO DEL VINO DE TRASLADO'!AA464</f>
        <v>3417.2601665098782</v>
      </c>
      <c r="E95" s="174">
        <f>+'[1]10.PRECIO DEL VINO DE TRASLADO'!AA476</f>
        <v>1859.0307537632127</v>
      </c>
      <c r="F95" s="174">
        <f>+'[1]10.PRECIO DEL VINO DE TRASLADO'!AA488</f>
        <v>2600.415746925371</v>
      </c>
      <c r="G95" s="182">
        <f>+'[1]10.PRECIO DEL VINO DE TRASLADO'!AA500</f>
        <v>4664.9117881538141</v>
      </c>
      <c r="H95" s="181">
        <f>+'[1]10.PRECIO DEL VINO DE TRASLADO'!AA512</f>
        <v>6058.9702771271886</v>
      </c>
      <c r="I95" s="95">
        <f t="shared" si="160"/>
        <v>0.29883919616947074</v>
      </c>
      <c r="J95" s="2"/>
      <c r="K95" s="93" t="s">
        <v>1</v>
      </c>
      <c r="L95" s="181">
        <f>+AVERAGE('[1]10.PRECIO DEL VINO DE TRASLADO'!AA429:AA440)</f>
        <v>1735.2253001176357</v>
      </c>
      <c r="M95" s="174">
        <f>+(SUM(C92:C95)+SUM(B96:B103))/12</f>
        <v>3140.0907194882661</v>
      </c>
      <c r="N95" s="174">
        <f t="shared" ref="N95" si="174">+(SUM(D92:D95)+SUM(C96:C103))/12</f>
        <v>3564.2360422132665</v>
      </c>
      <c r="O95" s="174">
        <f>+(SUM(E92:E95)+SUM(D96:D103))/12</f>
        <v>2494.6377395480213</v>
      </c>
      <c r="P95" s="182">
        <f>+(SUM(F92:F95)+SUM(E96:E103))/12</f>
        <v>1661.5293962595249</v>
      </c>
      <c r="Q95" s="182">
        <f>+(SUM(G92:G95)+SUM(F96:F103))/12</f>
        <v>2786.139115686708</v>
      </c>
      <c r="R95" s="183">
        <f>+(SUM(H92:H95)+SUM(G96:G103))/12</f>
        <v>3954.0217063714736</v>
      </c>
      <c r="S95" s="121">
        <f t="shared" si="166"/>
        <v>0.41917597872599921</v>
      </c>
      <c r="T95" s="117">
        <f t="shared" si="167"/>
        <v>4.7175253978451348E-2</v>
      </c>
    </row>
    <row r="96" spans="1:20">
      <c r="A96" s="93" t="s">
        <v>2</v>
      </c>
      <c r="B96" s="181">
        <f>+'[1]10.PRECIO DEL VINO DE TRASLADO'!AA441</f>
        <v>2890.4510007225567</v>
      </c>
      <c r="C96" s="174">
        <f>+'[1]10.PRECIO DEL VINO DE TRASLADO'!AA453</f>
        <v>2358.9124543650073</v>
      </c>
      <c r="D96" s="174">
        <f>+'[1]10.PRECIO DEL VINO DE TRASLADO'!AA465</f>
        <v>2993.8960081682908</v>
      </c>
      <c r="E96" s="174">
        <f>+'[1]10.PRECIO DEL VINO DE TRASLADO'!AA477</f>
        <v>1761.6984806513458</v>
      </c>
      <c r="F96" s="174">
        <f>+'[1]10.PRECIO DEL VINO DE TRASLADO'!AA489</f>
        <v>2502.2749644288451</v>
      </c>
      <c r="G96" s="182">
        <f>+'[1]10.PRECIO DEL VINO DE TRASLADO'!AA501</f>
        <v>3619.0397586346744</v>
      </c>
      <c r="H96" s="181">
        <f>+'[1]10.PRECIO DEL VINO DE TRASLADO'!AA513</f>
        <v>5737.8754362118116</v>
      </c>
      <c r="I96" s="95">
        <f t="shared" si="160"/>
        <v>0.58546902462781802</v>
      </c>
      <c r="J96" s="2"/>
      <c r="K96" s="93" t="s">
        <v>2</v>
      </c>
      <c r="L96" s="181">
        <f>+AVERAGE('[1]10.PRECIO DEL VINO DE TRASLADO'!AA430:AA441)</f>
        <v>1815.4533026641309</v>
      </c>
      <c r="M96" s="174">
        <f>+(SUM(C92:C96)+SUM(B97:B103))/12</f>
        <v>3095.7958406251369</v>
      </c>
      <c r="N96" s="174">
        <f t="shared" ref="N96" si="175">+(SUM(D92:D96)+SUM(C97:C103))/12</f>
        <v>3617.1513383635397</v>
      </c>
      <c r="O96" s="174">
        <f>+(SUM(E92:E96)+SUM(D97:D103))/12</f>
        <v>2391.9546122549432</v>
      </c>
      <c r="P96" s="182">
        <f>+(SUM(F92:F96)+SUM(E97:E103))/12</f>
        <v>1723.2441032409831</v>
      </c>
      <c r="Q96" s="182">
        <f>+(SUM(G92:G96)+SUM(F97:F103))/12</f>
        <v>2879.2028485371934</v>
      </c>
      <c r="R96" s="183">
        <f>+(SUM(H92:H96)+SUM(G97:G103))/12</f>
        <v>4130.5913461695682</v>
      </c>
      <c r="S96" s="121">
        <f t="shared" si="166"/>
        <v>0.43463019573912787</v>
      </c>
      <c r="T96" s="117">
        <f t="shared" si="167"/>
        <v>5.9370764898230011E-2</v>
      </c>
    </row>
    <row r="97" spans="1:20">
      <c r="A97" s="93" t="s">
        <v>3</v>
      </c>
      <c r="B97" s="181">
        <f>+'[1]10.PRECIO DEL VINO DE TRASLADO'!AA442</f>
        <v>4063.1367216368203</v>
      </c>
      <c r="C97" s="174">
        <f>+'[1]10.PRECIO DEL VINO DE TRASLADO'!AA454</f>
        <v>4062.5505629856057</v>
      </c>
      <c r="D97" s="174">
        <f>+'[1]10.PRECIO DEL VINO DE TRASLADO'!AA466</f>
        <v>4857.3106981839164</v>
      </c>
      <c r="E97" s="174">
        <f>+'[1]10.PRECIO DEL VINO DE TRASLADO'!AA478</f>
        <v>1824.4955852798139</v>
      </c>
      <c r="F97" s="174">
        <f>+'[1]10.PRECIO DEL VINO DE TRASLADO'!AA490</f>
        <v>2269.636909214747</v>
      </c>
      <c r="G97" s="182">
        <f>+'[1]10.PRECIO DEL VINO DE TRASLADO'!AA502</f>
        <v>3918.9293375591119</v>
      </c>
      <c r="H97" s="181">
        <f>+'[1]10.PRECIO DEL VINO DE TRASLADO'!AA514</f>
        <v>4389.5171305808462</v>
      </c>
      <c r="I97" s="95">
        <f t="shared" si="160"/>
        <v>0.12008070380642222</v>
      </c>
      <c r="J97" s="2"/>
      <c r="K97" s="93" t="s">
        <v>3</v>
      </c>
      <c r="L97" s="181">
        <f>+AVERAGE('[1]10.PRECIO DEL VINO DE TRASLADO'!AA431:AA442)</f>
        <v>1942.543180615243</v>
      </c>
      <c r="M97" s="174">
        <f>+(SUM(C92:C97)+SUM(B98:B103))/12</f>
        <v>3095.7469940708688</v>
      </c>
      <c r="N97" s="174">
        <f t="shared" ref="N97" si="176">+(SUM(D92:D97)+SUM(C98:C103))/12</f>
        <v>3683.3813496300659</v>
      </c>
      <c r="O97" s="174">
        <f>+(SUM(E92:E97)+SUM(D98:D103))/12</f>
        <v>2139.2200195129349</v>
      </c>
      <c r="P97" s="182">
        <f>+(SUM(F92:F97)+SUM(E98:E103))/12</f>
        <v>1760.3392135688939</v>
      </c>
      <c r="Q97" s="182">
        <f>+(SUM(G92:G97)+SUM(F98:F103))/12</f>
        <v>3016.6438842325574</v>
      </c>
      <c r="R97" s="183">
        <f>+(SUM(H92:H97)+SUM(G98:G103))/12</f>
        <v>4169.8069955880464</v>
      </c>
      <c r="S97" s="121">
        <f t="shared" si="166"/>
        <v>0.3822669017655218</v>
      </c>
      <c r="T97" s="117">
        <f t="shared" si="167"/>
        <v>6.1378042307185465E-2</v>
      </c>
    </row>
    <row r="98" spans="1:20">
      <c r="A98" s="93" t="s">
        <v>4</v>
      </c>
      <c r="B98" s="181">
        <f>+'[1]10.PRECIO DEL VINO DE TRASLADO'!AA443</f>
        <v>3554.9581173326669</v>
      </c>
      <c r="C98" s="174">
        <f>+'[1]10.PRECIO DEL VINO DE TRASLADO'!AA455</f>
        <v>3646.2280854359951</v>
      </c>
      <c r="D98" s="174">
        <f>+'[1]10.PRECIO DEL VINO DE TRASLADO'!AA467</f>
        <v>2620.0898971011766</v>
      </c>
      <c r="E98" s="174">
        <f>+'[1]10.PRECIO DEL VINO DE TRASLADO'!AA479</f>
        <v>1682.3654950573605</v>
      </c>
      <c r="F98" s="174">
        <f>+'[1]10.PRECIO DEL VINO DE TRASLADO'!AA491</f>
        <v>2251.2265594270593</v>
      </c>
      <c r="G98" s="182">
        <f>+'[1]10.PRECIO DEL VINO DE TRASLADO'!AA503</f>
        <v>4146.0237276668431</v>
      </c>
      <c r="H98" s="181">
        <f>+'[1]10.PRECIO DEL VINO DE TRASLADO'!AA515</f>
        <v>4626.9997465905317</v>
      </c>
      <c r="I98" s="95">
        <f t="shared" ref="I98" si="177">+H98/G98-1</f>
        <v>0.11600898849519026</v>
      </c>
      <c r="J98" s="2"/>
      <c r="K98" s="93" t="s">
        <v>4</v>
      </c>
      <c r="L98" s="181">
        <f>+AVERAGE('[1]10.PRECIO DEL VINO DE TRASLADO'!AA432:AA443)</f>
        <v>2096.6568626499243</v>
      </c>
      <c r="M98" s="174">
        <f>+(SUM(C92:C98)+SUM(B99:B103))/12</f>
        <v>3103.3528247461468</v>
      </c>
      <c r="N98" s="174">
        <f t="shared" ref="N98" si="178">+(SUM(D92:D98)+SUM(C99:C103))/12</f>
        <v>3597.8698339354978</v>
      </c>
      <c r="O98" s="174">
        <f>+(SUM(E92:E98)+SUM(D99:D103))/12</f>
        <v>2061.0763193426169</v>
      </c>
      <c r="P98" s="182">
        <f>+(SUM(F92:F98)+SUM(E99:E103))/12</f>
        <v>1807.744302266369</v>
      </c>
      <c r="Q98" s="182">
        <f>+(SUM(G92:G98)+SUM(F99:F103))/12</f>
        <v>3174.5436482525388</v>
      </c>
      <c r="R98" s="183">
        <f>+(SUM(H92:H98)+SUM(G99:G103))/12</f>
        <v>4209.8883304983538</v>
      </c>
      <c r="S98" s="121">
        <f t="shared" si="166"/>
        <v>0.32613969028768319</v>
      </c>
      <c r="T98" s="117">
        <f t="shared" si="167"/>
        <v>6.2888931300433715E-2</v>
      </c>
    </row>
    <row r="99" spans="1:20">
      <c r="A99" s="93" t="s">
        <v>5</v>
      </c>
      <c r="B99" s="181">
        <f>+'[1]10.PRECIO DEL VINO DE TRASLADO'!AA444</f>
        <v>2783.1781001633367</v>
      </c>
      <c r="C99" s="174">
        <f>+'[1]10.PRECIO DEL VINO DE TRASLADO'!AA456</f>
        <v>4357.9554779845439</v>
      </c>
      <c r="D99" s="174">
        <f>+'[1]10.PRECIO DEL VINO DE TRASLADO'!AA468</f>
        <v>3373.6069990022033</v>
      </c>
      <c r="E99" s="174">
        <f>+'[1]10.PRECIO DEL VINO DE TRASLADO'!AA480</f>
        <v>1614.0677781283002</v>
      </c>
      <c r="F99" s="174">
        <f>+'[1]10.PRECIO DEL VINO DE TRASLADO'!AA492</f>
        <v>2447.4121188866302</v>
      </c>
      <c r="G99" s="182">
        <f>+'[1]10.PRECIO DEL VINO DE TRASLADO'!AA504</f>
        <v>3823.770814409475</v>
      </c>
      <c r="H99" s="181"/>
      <c r="I99" s="95"/>
      <c r="J99" s="2"/>
      <c r="K99" s="93" t="s">
        <v>5</v>
      </c>
      <c r="L99" s="181">
        <f>+AVERAGE('[1]10.PRECIO DEL VINO DE TRASLADO'!AA433:AA444)</f>
        <v>2191.6114268929737</v>
      </c>
      <c r="M99" s="174">
        <f>+(SUM(C92:C99)+SUM(B100:B103))/12</f>
        <v>3234.5842728979137</v>
      </c>
      <c r="N99" s="174">
        <f t="shared" ref="N99" si="179">+(SUM(D92:D99)+SUM(C100:C103))/12</f>
        <v>3515.8407940203028</v>
      </c>
      <c r="O99" s="174">
        <f>+(SUM(E92:E99)+SUM(D100:D103))/12</f>
        <v>1914.4480509364578</v>
      </c>
      <c r="P99" s="182">
        <f>+(SUM(F92:F99)+SUM(E100:E103))/12</f>
        <v>1877.1896639962295</v>
      </c>
      <c r="Q99" s="182">
        <f>+(SUM(G92:G99)+SUM(F100:F103))/12</f>
        <v>3289.2402062127767</v>
      </c>
      <c r="R99" s="183"/>
      <c r="S99" s="121"/>
      <c r="T99" s="117"/>
    </row>
    <row r="100" spans="1:20">
      <c r="A100" s="93" t="s">
        <v>6</v>
      </c>
      <c r="B100" s="181">
        <f>+'[1]10.PRECIO DEL VINO DE TRASLADO'!AA445</f>
        <v>2258.8405235930982</v>
      </c>
      <c r="C100" s="174">
        <f>+'[1]10.PRECIO DEL VINO DE TRASLADO'!AA457</f>
        <v>3496.8469911373372</v>
      </c>
      <c r="D100" s="174">
        <f>+'[1]10.PRECIO DEL VINO DE TRASLADO'!AA469</f>
        <v>2866.6369769139797</v>
      </c>
      <c r="E100" s="174">
        <f>+'[1]10.PRECIO DEL VINO DE TRASLADO'!AA481</f>
        <v>1558.4853642195678</v>
      </c>
      <c r="F100" s="174">
        <f>+'[1]10.PRECIO DEL VINO DE TRASLADO'!AA493</f>
        <v>2223.5103604495803</v>
      </c>
      <c r="G100" s="182">
        <f>+'[1]10.PRECIO DEL VINO DE TRASLADO'!AA505</f>
        <v>3580.66776123</v>
      </c>
      <c r="H100" s="181"/>
      <c r="I100" s="95"/>
      <c r="J100" s="2"/>
      <c r="K100" s="93" t="s">
        <v>6</v>
      </c>
      <c r="L100" s="181">
        <f>+AVERAGE('[1]10.PRECIO DEL VINO DE TRASLADO'!AA434:AA445)</f>
        <v>2266.4824986253143</v>
      </c>
      <c r="M100" s="174">
        <f>+(SUM(C92:C100)+SUM(B101:B103))/12</f>
        <v>3337.7514785266007</v>
      </c>
      <c r="N100" s="174">
        <f t="shared" ref="N100" si="180">+(SUM(D92:D100)+SUM(C101:C103))/12</f>
        <v>3463.3232928350226</v>
      </c>
      <c r="O100" s="174">
        <f>+(SUM(E92:E100)+SUM(D101:D103))/12</f>
        <v>1805.4354165452569</v>
      </c>
      <c r="P100" s="182">
        <f>+(SUM(F92:F100)+SUM(E101:E103))/12</f>
        <v>1932.6084136820639</v>
      </c>
      <c r="Q100" s="182">
        <f>+(SUM(G92:G100)+SUM(F101:F103))/12</f>
        <v>3402.3366562778115</v>
      </c>
      <c r="R100" s="183"/>
      <c r="S100" s="121"/>
      <c r="T100" s="117"/>
    </row>
    <row r="101" spans="1:20">
      <c r="A101" s="93" t="s">
        <v>7</v>
      </c>
      <c r="B101" s="181">
        <f>+'[1]10.PRECIO DEL VINO DE TRASLADO'!AA446</f>
        <v>2484.6611591201981</v>
      </c>
      <c r="C101" s="174">
        <f>+'[1]10.PRECIO DEL VINO DE TRASLADO'!AA458</f>
        <v>3408.0133212607584</v>
      </c>
      <c r="D101" s="174">
        <f>+'[1]10.PRECIO DEL VINO DE TRASLADO'!AA470</f>
        <v>2559.0070507033101</v>
      </c>
      <c r="E101" s="174">
        <f>+'[1]10.PRECIO DEL VINO DE TRASLADO'!AA482</f>
        <v>1473.1946338140747</v>
      </c>
      <c r="F101" s="174">
        <f>+'[1]10.PRECIO DEL VINO DE TRASLADO'!AA494</f>
        <v>2526.9209683651543</v>
      </c>
      <c r="G101" s="182">
        <f>+'[1]10.PRECIO DEL VINO DE TRASLADO'!AA506</f>
        <v>2701.1456204999999</v>
      </c>
      <c r="H101" s="181"/>
      <c r="I101" s="95"/>
      <c r="J101" s="2"/>
      <c r="K101" s="93" t="s">
        <v>7</v>
      </c>
      <c r="L101" s="181">
        <f>+AVERAGE('[1]10.PRECIO DEL VINO DE TRASLADO'!AA435:AA446)</f>
        <v>2320.8653584512699</v>
      </c>
      <c r="M101" s="174">
        <f>+(SUM(C92:C101)+SUM(B102:B103))/12</f>
        <v>3414.6974920383141</v>
      </c>
      <c r="N101" s="174">
        <f t="shared" ref="N101" si="181">+(SUM(D92:D101)+SUM(C102:C103))/12</f>
        <v>3392.5727702885688</v>
      </c>
      <c r="O101" s="174">
        <f>+(SUM(E92:E101)+SUM(D102:D103))/12</f>
        <v>1714.9510484711543</v>
      </c>
      <c r="P101" s="182">
        <f>+(SUM(F92:F101)+SUM(E102:E103))/12</f>
        <v>2020.4189415613207</v>
      </c>
      <c r="Q101" s="182">
        <f>+(SUM(G92:G101)+SUM(F102:F103))/12</f>
        <v>3416.8553772890482</v>
      </c>
      <c r="R101" s="183"/>
      <c r="S101" s="121"/>
      <c r="T101" s="117"/>
    </row>
    <row r="102" spans="1:20">
      <c r="A102" s="93" t="s">
        <v>8</v>
      </c>
      <c r="B102" s="181">
        <f>+'[1]10.PRECIO DEL VINO DE TRASLADO'!AA447</f>
        <v>3525.016266686182</v>
      </c>
      <c r="C102" s="174">
        <f>+'[1]10.PRECIO DEL VINO DE TRASLADO'!AA459</f>
        <v>3772.1408304964225</v>
      </c>
      <c r="D102" s="174">
        <f>+'[1]10.PRECIO DEL VINO DE TRASLADO'!AA471</f>
        <v>2405.1424433702059</v>
      </c>
      <c r="E102" s="174">
        <f>+'[1]10.PRECIO DEL VINO DE TRASLADO'!AA483</f>
        <v>1491.7453226571527</v>
      </c>
      <c r="F102" s="174">
        <f>+'[1]10.PRECIO DEL VINO DE TRASLADO'!AA495</f>
        <v>2592.6622117765428</v>
      </c>
      <c r="G102" s="182">
        <f>+'[1]10.PRECIO DEL VINO DE TRASLADO'!AA507</f>
        <v>3210.9076800000003</v>
      </c>
      <c r="H102" s="181"/>
      <c r="I102" s="95"/>
      <c r="J102" s="2"/>
      <c r="K102" s="93" t="s">
        <v>8</v>
      </c>
      <c r="L102" s="181">
        <f>+AVERAGE('[1]10.PRECIO DEL VINO DE TRASLADO'!AA436:AA447)</f>
        <v>2480.4713185260812</v>
      </c>
      <c r="M102" s="174">
        <f>+(SUM(C92:C102)+SUM(B103))/12</f>
        <v>3435.2912056891673</v>
      </c>
      <c r="N102" s="174">
        <f t="shared" ref="N102" si="182">+(SUM(D92:D102)+SUM(C103))/12</f>
        <v>3278.6562380280507</v>
      </c>
      <c r="O102" s="174">
        <f>+(SUM(E92:E102)+SUM(D103))/12</f>
        <v>1638.8346217450662</v>
      </c>
      <c r="P102" s="182">
        <f>+(SUM(F92:F102)+SUM(E103))/12</f>
        <v>2112.1620156546032</v>
      </c>
      <c r="Q102" s="182">
        <f>+(SUM(G92:G102)+SUM(F103))/12</f>
        <v>3468.3758329743373</v>
      </c>
      <c r="R102" s="183"/>
      <c r="S102" s="121"/>
      <c r="T102" s="117"/>
    </row>
    <row r="103" spans="1:20">
      <c r="A103" s="93" t="s">
        <v>9</v>
      </c>
      <c r="B103" s="181">
        <f>+'[1]10.PRECIO DEL VINO DE TRASLADO'!AA448</f>
        <v>3897.7571063632972</v>
      </c>
      <c r="C103" s="174">
        <f>+'[1]10.PRECIO DEL VINO DE TRASLADO'!AA460</f>
        <v>3596.0905603293004</v>
      </c>
      <c r="D103" s="174">
        <f>+'[1]10.PRECIO DEL VINO DE TRASLADO'!AA472</f>
        <v>1879.781230676778</v>
      </c>
      <c r="E103" s="174">
        <f>+'[1]10.PRECIO DEL VINO DE TRASLADO'!AA484</f>
        <v>1532.6777576524794</v>
      </c>
      <c r="F103" s="174">
        <f>+'[1]10.PRECIO DEL VINO DE TRASLADO'!AA496</f>
        <v>2758.1950111192832</v>
      </c>
      <c r="G103" s="182">
        <f>+'[1]10.PRECIO DEL VINO DE TRASLADO'!AA508</f>
        <v>3171.23</v>
      </c>
      <c r="H103" s="181"/>
      <c r="I103" s="95"/>
      <c r="J103" s="2"/>
      <c r="K103" s="93" t="s">
        <v>9</v>
      </c>
      <c r="L103" s="181">
        <f>+AVERAGE('[1]10.PRECIO DEL VINO DE TRASLADO'!AA437:AA448)</f>
        <v>2683.6314290254818</v>
      </c>
      <c r="M103" s="174">
        <f>+(SUM(C92:C103))/12</f>
        <v>3410.1523268530004</v>
      </c>
      <c r="N103" s="174">
        <f t="shared" ref="N103" si="183">+(SUM(D92:D103))/12</f>
        <v>3135.6304605570076</v>
      </c>
      <c r="O103" s="174">
        <f>+(SUM(E92:E103))/12</f>
        <v>1609.9093323263749</v>
      </c>
      <c r="P103" s="182">
        <f>+(SUM(F92:F103))/12</f>
        <v>2214.2884534435034</v>
      </c>
      <c r="Q103" s="182">
        <f>+(SUM(G92:G103))/12</f>
        <v>3502.7954153810638</v>
      </c>
      <c r="R103" s="183"/>
      <c r="S103" s="121"/>
      <c r="T103" s="117"/>
    </row>
    <row r="104" spans="1:20" ht="28">
      <c r="A104" s="96" t="s">
        <v>13</v>
      </c>
      <c r="B104" s="184">
        <f>AVERAGE(B92:B103)</f>
        <v>2683.6314290254818</v>
      </c>
      <c r="C104" s="185">
        <f t="shared" ref="C104:H104" si="184">AVERAGE(C92:C103)</f>
        <v>3410.1523268530004</v>
      </c>
      <c r="D104" s="185">
        <f t="shared" si="184"/>
        <v>3135.6304605570076</v>
      </c>
      <c r="E104" s="185">
        <f t="shared" si="184"/>
        <v>1609.9093323263749</v>
      </c>
      <c r="F104" s="185">
        <f t="shared" si="184"/>
        <v>2214.2884534435034</v>
      </c>
      <c r="G104" s="186">
        <f t="shared" si="184"/>
        <v>3502.7954153810638</v>
      </c>
      <c r="H104" s="184">
        <f t="shared" si="184"/>
        <v>4861.562584262967</v>
      </c>
      <c r="I104" s="189">
        <f>+H104/G104-1</f>
        <v>0.38790937173077378</v>
      </c>
      <c r="J104" s="3"/>
      <c r="K104" s="96" t="s">
        <v>14</v>
      </c>
      <c r="L104" s="184">
        <f t="shared" ref="L104" si="185">+AVERAGE(L92:L103)</f>
        <v>2062.8961609014373</v>
      </c>
      <c r="M104" s="185">
        <f>+AVERAGE(M92:M103)</f>
        <v>3168.880402407774</v>
      </c>
      <c r="N104" s="185">
        <f t="shared" ref="N104:R104" si="186">+AVERAGE(N92:N103)</f>
        <v>3477.9898669455833</v>
      </c>
      <c r="O104" s="185">
        <f t="shared" si="186"/>
        <v>2178.7526844905738</v>
      </c>
      <c r="P104" s="186">
        <f t="shared" si="186"/>
        <v>1823.0788230398464</v>
      </c>
      <c r="Q104" s="186">
        <f t="shared" si="186"/>
        <v>3035.1611221518306</v>
      </c>
      <c r="R104" s="187">
        <f t="shared" si="186"/>
        <v>3939.4454732952713</v>
      </c>
      <c r="S104" s="123">
        <f>+R104/Q104-1</f>
        <v>0.29793619341774269</v>
      </c>
      <c r="T104" s="188">
        <f>+POWER(R104/M104,0.2)-1</f>
        <v>4.4493758163847152E-2</v>
      </c>
    </row>
    <row r="105" spans="1:20" ht="29" thickBot="1">
      <c r="A105" s="102" t="s">
        <v>12</v>
      </c>
      <c r="B105" s="114"/>
      <c r="C105" s="89">
        <f t="shared" ref="C105:H105" si="187">+C104/B104-1</f>
        <v>0.27072305457808077</v>
      </c>
      <c r="D105" s="89">
        <f t="shared" si="187"/>
        <v>-8.0501350081722212E-2</v>
      </c>
      <c r="E105" s="89">
        <f t="shared" si="187"/>
        <v>-0.48657555391894192</v>
      </c>
      <c r="F105" s="89">
        <f t="shared" si="187"/>
        <v>0.37541189990108315</v>
      </c>
      <c r="G105" s="115">
        <f t="shared" si="187"/>
        <v>0.58190565006730099</v>
      </c>
      <c r="H105" s="216">
        <f t="shared" si="187"/>
        <v>0.38790937173077378</v>
      </c>
      <c r="I105" s="105"/>
      <c r="J105" s="2"/>
      <c r="K105" s="102" t="s">
        <v>12</v>
      </c>
      <c r="L105" s="114"/>
      <c r="M105" s="89">
        <f t="shared" ref="M105:R105" si="188">+M104/L104-1</f>
        <v>0.53613180462900645</v>
      </c>
      <c r="N105" s="89">
        <f t="shared" si="188"/>
        <v>9.7545323674235851E-2</v>
      </c>
      <c r="O105" s="89">
        <f t="shared" si="188"/>
        <v>-0.3735597952147045</v>
      </c>
      <c r="P105" s="115">
        <f t="shared" si="188"/>
        <v>-0.16324655110356845</v>
      </c>
      <c r="Q105" s="115">
        <f t="shared" si="188"/>
        <v>0.66485457666110581</v>
      </c>
      <c r="R105" s="104">
        <f t="shared" si="188"/>
        <v>0.29793619341774269</v>
      </c>
      <c r="S105" s="103"/>
      <c r="T105" s="119"/>
    </row>
    <row r="106" spans="1:20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</row>
    <row r="107" spans="1:20">
      <c r="A107" s="285" t="s">
        <v>296</v>
      </c>
      <c r="B107" s="286"/>
      <c r="C107" s="286"/>
      <c r="D107" s="286"/>
      <c r="E107" s="286"/>
      <c r="F107" s="286"/>
      <c r="G107" s="286"/>
      <c r="H107" s="286"/>
      <c r="I107" s="287"/>
      <c r="J107" s="2"/>
      <c r="K107" s="285" t="s">
        <v>297</v>
      </c>
      <c r="L107" s="286"/>
      <c r="M107" s="286"/>
      <c r="N107" s="286"/>
      <c r="O107" s="286"/>
      <c r="P107" s="286"/>
      <c r="Q107" s="286"/>
      <c r="R107" s="286"/>
      <c r="S107" s="286"/>
      <c r="T107" s="287"/>
    </row>
    <row r="108" spans="1:20" ht="42">
      <c r="A108" s="90"/>
      <c r="B108" s="106">
        <v>2016</v>
      </c>
      <c r="C108" s="86">
        <f>+B108+1</f>
        <v>2017</v>
      </c>
      <c r="D108" s="86">
        <f t="shared" ref="D108:G108" si="189">+C108+1</f>
        <v>2018</v>
      </c>
      <c r="E108" s="86">
        <f t="shared" si="189"/>
        <v>2019</v>
      </c>
      <c r="F108" s="86">
        <f t="shared" si="189"/>
        <v>2020</v>
      </c>
      <c r="G108" s="107">
        <f t="shared" si="189"/>
        <v>2021</v>
      </c>
      <c r="H108" s="106">
        <v>2022</v>
      </c>
      <c r="I108" s="92" t="s">
        <v>16</v>
      </c>
      <c r="J108" s="2"/>
      <c r="K108" s="90"/>
      <c r="L108" s="106">
        <v>2016</v>
      </c>
      <c r="M108" s="86">
        <f>+L108+1</f>
        <v>2017</v>
      </c>
      <c r="N108" s="86">
        <f t="shared" ref="N108:P108" si="190">+M108+1</f>
        <v>2018</v>
      </c>
      <c r="O108" s="86">
        <f t="shared" si="190"/>
        <v>2019</v>
      </c>
      <c r="P108" s="107">
        <f t="shared" si="190"/>
        <v>2020</v>
      </c>
      <c r="Q108" s="107">
        <f t="shared" ref="Q108" si="191">+P108+1</f>
        <v>2021</v>
      </c>
      <c r="R108" s="91">
        <v>2022</v>
      </c>
      <c r="S108" s="120" t="s">
        <v>16</v>
      </c>
      <c r="T108" s="116" t="s">
        <v>21</v>
      </c>
    </row>
    <row r="109" spans="1:20">
      <c r="A109" s="93" t="s">
        <v>10</v>
      </c>
      <c r="B109" s="181">
        <f>+'[1]10.PRECIO DEL VINO DE TRASLADO'!AB437</f>
        <v>1389.4740226567144</v>
      </c>
      <c r="C109" s="174">
        <f>+'[1]10.PRECIO DEL VINO DE TRASLADO'!AB449</f>
        <v>2573.4792437767446</v>
      </c>
      <c r="D109" s="174">
        <f>+'[1]10.PRECIO DEL VINO DE TRASLADO'!AB461</f>
        <v>3362.732160882068</v>
      </c>
      <c r="E109" s="174">
        <f>+'[1]10.PRECIO DEL VINO DE TRASLADO'!AB473</f>
        <v>2434.7298611365518</v>
      </c>
      <c r="F109" s="174">
        <f>+'[1]10.PRECIO DEL VINO DE TRASLADO'!AB485</f>
        <v>1483.8893867794022</v>
      </c>
      <c r="G109" s="182">
        <f>+'[1]10.PRECIO DEL VINO DE TRASLADO'!AB497</f>
        <v>3133.4047352020852</v>
      </c>
      <c r="H109" s="181">
        <f>+'[1]10.PRECIO DEL VINO DE TRASLADO'!AB509</f>
        <v>3221.4051973051014</v>
      </c>
      <c r="I109" s="95">
        <f t="shared" ref="I109:I114" si="192">+H109/G109-1</f>
        <v>2.8084613875245523E-2</v>
      </c>
      <c r="J109" s="2"/>
      <c r="K109" s="93" t="s">
        <v>10</v>
      </c>
      <c r="L109" s="181">
        <f>+AVERAGE('[1]10.PRECIO DEL VINO DE TRASLADO'!AB426:AB437)</f>
        <v>1955.9569380174873</v>
      </c>
      <c r="M109" s="174">
        <f>+(SUM(C109)+SUM(B110:B120))/12</f>
        <v>2203.6748100866862</v>
      </c>
      <c r="N109" s="174">
        <f t="shared" ref="N109" si="193">+(SUM(D109)+SUM(C110:C120))/12</f>
        <v>3430.5749276313486</v>
      </c>
      <c r="O109" s="174">
        <f t="shared" ref="O109" si="194">+(SUM(E109)+SUM(D110:D120))/12</f>
        <v>2695.9013275902066</v>
      </c>
      <c r="P109" s="182">
        <f t="shared" ref="P109" si="195">+(SUM(F109)+SUM(E110:E120))/12</f>
        <v>1711.7955748396487</v>
      </c>
      <c r="Q109" s="182">
        <f t="shared" ref="Q109" si="196">+(SUM(G109)+SUM(F110:F120))/12</f>
        <v>2475.1976037417262</v>
      </c>
      <c r="R109" s="183">
        <f t="shared" ref="R109" si="197">+(SUM(H109)+SUM(G110:G120))/12</f>
        <v>3906.1277263421744</v>
      </c>
      <c r="S109" s="121">
        <f t="shared" ref="S109:S115" si="198">+R109/Q109-1</f>
        <v>0.57810742885227762</v>
      </c>
      <c r="T109" s="117">
        <f t="shared" ref="T109:T115" si="199">+POWER(R109/M109,0.2)-1</f>
        <v>0.12129474435827281</v>
      </c>
    </row>
    <row r="110" spans="1:20">
      <c r="A110" s="93" t="s">
        <v>11</v>
      </c>
      <c r="B110" s="181">
        <f>+'[1]10.PRECIO DEL VINO DE TRASLADO'!AB438</f>
        <v>1681.5487979097384</v>
      </c>
      <c r="C110" s="174">
        <f>+'[1]10.PRECIO DEL VINO DE TRASLADO'!AB450</f>
        <v>2853.1549468412068</v>
      </c>
      <c r="D110" s="174">
        <f>+'[1]10.PRECIO DEL VINO DE TRASLADO'!AB462</f>
        <v>3297.5098855166348</v>
      </c>
      <c r="E110" s="174">
        <f>+'[1]10.PRECIO DEL VINO DE TRASLADO'!AB474</f>
        <v>1973.7534148595953</v>
      </c>
      <c r="F110" s="174">
        <f>+'[1]10.PRECIO DEL VINO DE TRASLADO'!AB486</f>
        <v>1422.1220682304524</v>
      </c>
      <c r="G110" s="182">
        <f>+'[1]10.PRECIO DEL VINO DE TRASLADO'!AB498</f>
        <v>3230.3462516725644</v>
      </c>
      <c r="H110" s="181">
        <f>+'[1]10.PRECIO DEL VINO DE TRASLADO'!AB510</f>
        <v>3357.132942280663</v>
      </c>
      <c r="I110" s="95">
        <f t="shared" si="192"/>
        <v>3.9248637988095858E-2</v>
      </c>
      <c r="J110" s="2"/>
      <c r="K110" s="93" t="s">
        <v>11</v>
      </c>
      <c r="L110" s="181">
        <f>+AVERAGE('[1]10.PRECIO DEL VINO DE TRASLADO'!AB427:AB438)</f>
        <v>1909.3751198621412</v>
      </c>
      <c r="M110" s="174">
        <f>+(SUM(C109:C110)+SUM(B111:B120))/12</f>
        <v>2301.3086558309756</v>
      </c>
      <c r="N110" s="174">
        <f t="shared" ref="N110" si="200">+(SUM(D109:D110)+SUM(C111:C120))/12</f>
        <v>3467.6045058543</v>
      </c>
      <c r="O110" s="174">
        <f t="shared" ref="O110" si="201">+(SUM(E109:E110)+SUM(D111:D120))/12</f>
        <v>2585.5882883687868</v>
      </c>
      <c r="P110" s="182">
        <f t="shared" ref="P110" si="202">+(SUM(F109:F110)+SUM(E111:E120))/12</f>
        <v>1665.8262959538868</v>
      </c>
      <c r="Q110" s="182">
        <f t="shared" ref="Q110" si="203">+(SUM(G109:G110)+SUM(F111:F120))/12</f>
        <v>2625.882952361902</v>
      </c>
      <c r="R110" s="183">
        <f t="shared" ref="R110" si="204">+(SUM(H109:H110)+SUM(G111:G120))/12</f>
        <v>3916.6932838928483</v>
      </c>
      <c r="S110" s="121">
        <f t="shared" si="198"/>
        <v>0.49157192264411553</v>
      </c>
      <c r="T110" s="117">
        <f t="shared" si="199"/>
        <v>0.11221548793924985</v>
      </c>
    </row>
    <row r="111" spans="1:20">
      <c r="A111" s="93" t="s">
        <v>0</v>
      </c>
      <c r="B111" s="181">
        <f>+'[1]10.PRECIO DEL VINO DE TRASLADO'!AB439</f>
        <v>1770.3241443130264</v>
      </c>
      <c r="C111" s="174">
        <f>+'[1]10.PRECIO DEL VINO DE TRASLADO'!AB451</f>
        <v>2368.110419999347</v>
      </c>
      <c r="D111" s="174">
        <f>+'[1]10.PRECIO DEL VINO DE TRASLADO'!AB463</f>
        <v>3158.3820032939266</v>
      </c>
      <c r="E111" s="174">
        <f>+'[1]10.PRECIO DEL VINO DE TRASLADO'!AB475</f>
        <v>1742.6487837517475</v>
      </c>
      <c r="F111" s="174">
        <f>+'[1]10.PRECIO DEL VINO DE TRASLADO'!AB487</f>
        <v>1914.7555986519294</v>
      </c>
      <c r="G111" s="182">
        <f>+'[1]10.PRECIO DEL VINO DE TRASLADO'!AB499</f>
        <v>4063.526722519568</v>
      </c>
      <c r="H111" s="181">
        <f>+'[1]10.PRECIO DEL VINO DE TRASLADO'!AB511</f>
        <v>3440.3797048307724</v>
      </c>
      <c r="I111" s="95">
        <f t="shared" si="192"/>
        <v>-0.15335127839455098</v>
      </c>
      <c r="J111" s="2"/>
      <c r="K111" s="93" t="s">
        <v>0</v>
      </c>
      <c r="L111" s="181">
        <f>+AVERAGE('[1]10.PRECIO DEL VINO DE TRASLADO'!AB428:AB439)</f>
        <v>1887.3017509558492</v>
      </c>
      <c r="M111" s="174">
        <f>+(SUM(C109:C111)+SUM(B112:B120))/12</f>
        <v>2351.1241788048351</v>
      </c>
      <c r="N111" s="174">
        <f t="shared" ref="N111" si="205">+(SUM(D109:D111)+SUM(C112:C120))/12</f>
        <v>3533.4604711288484</v>
      </c>
      <c r="O111" s="174">
        <f>+(SUM(E109:E111)+SUM(D112:D120))/12</f>
        <v>2467.6105200736051</v>
      </c>
      <c r="P111" s="182">
        <f>+(SUM(F109:F111)+SUM(E112:E120))/12</f>
        <v>1680.1685305289018</v>
      </c>
      <c r="Q111" s="182">
        <f>+(SUM(G109:G111)+SUM(F112:F120))/12</f>
        <v>2804.9472126842047</v>
      </c>
      <c r="R111" s="183">
        <f>+(SUM(H109:H111)+SUM(G112:G120))/12</f>
        <v>3864.7643657521162</v>
      </c>
      <c r="S111" s="121">
        <f t="shared" si="198"/>
        <v>0.37783853766492648</v>
      </c>
      <c r="T111" s="117">
        <f t="shared" si="199"/>
        <v>0.10450958862345794</v>
      </c>
    </row>
    <row r="112" spans="1:20">
      <c r="A112" s="93" t="s">
        <v>1</v>
      </c>
      <c r="B112" s="181">
        <f>+'[1]10.PRECIO DEL VINO DE TRASLADO'!AB440</f>
        <v>1891.5846694558631</v>
      </c>
      <c r="C112" s="174">
        <f>+'[1]10.PRECIO DEL VINO DE TRASLADO'!AB452</f>
        <v>3410.2495771095337</v>
      </c>
      <c r="D112" s="174">
        <f>+'[1]10.PRECIO DEL VINO DE TRASLADO'!AB464</f>
        <v>2957.9341583168598</v>
      </c>
      <c r="E112" s="174">
        <f>+'[1]10.PRECIO DEL VINO DE TRASLADO'!AB476</f>
        <v>1738.9485342597318</v>
      </c>
      <c r="F112" s="174">
        <f>+'[1]10.PRECIO DEL VINO DE TRASLADO'!AB488</f>
        <v>2558.8462437709495</v>
      </c>
      <c r="G112" s="182">
        <f>+'[1]10.PRECIO DEL VINO DE TRASLADO'!AB500</f>
        <v>4709.9127986994463</v>
      </c>
      <c r="H112" s="181">
        <f>+'[1]10.PRECIO DEL VINO DE TRASLADO'!AB512</f>
        <v>4682.5448494364246</v>
      </c>
      <c r="I112" s="95">
        <f t="shared" si="192"/>
        <v>-5.8107125190468567E-3</v>
      </c>
      <c r="J112" s="2"/>
      <c r="K112" s="93" t="s">
        <v>1</v>
      </c>
      <c r="L112" s="181">
        <f>+AVERAGE('[1]10.PRECIO DEL VINO DE TRASLADO'!AB429:AB440)</f>
        <v>1883.6603502345133</v>
      </c>
      <c r="M112" s="174">
        <f>+(SUM(C109:C112)+SUM(B113:B120))/12</f>
        <v>2477.6795877759746</v>
      </c>
      <c r="N112" s="174">
        <f t="shared" ref="N112" si="206">+(SUM(D109:D112)+SUM(C113:C120))/12</f>
        <v>3495.7675195627926</v>
      </c>
      <c r="O112" s="174">
        <f>+(SUM(E109:E112)+SUM(D113:D120))/12</f>
        <v>2366.0283847355117</v>
      </c>
      <c r="P112" s="182">
        <f>+(SUM(F109:F112)+SUM(E113:E120))/12</f>
        <v>1748.4933396548367</v>
      </c>
      <c r="Q112" s="182">
        <f>+(SUM(G109:G112)+SUM(F113:F120))/12</f>
        <v>2984.2027589282466</v>
      </c>
      <c r="R112" s="183">
        <f>+(SUM(H109:H112)+SUM(G113:G120))/12</f>
        <v>3862.4837033135314</v>
      </c>
      <c r="S112" s="121">
        <f t="shared" si="198"/>
        <v>0.29431007720826341</v>
      </c>
      <c r="T112" s="117">
        <f t="shared" si="199"/>
        <v>9.2859428460889237E-2</v>
      </c>
    </row>
    <row r="113" spans="1:20">
      <c r="A113" s="93" t="s">
        <v>2</v>
      </c>
      <c r="B113" s="181">
        <f>+'[1]10.PRECIO DEL VINO DE TRASLADO'!AB441</f>
        <v>2167.1633620494208</v>
      </c>
      <c r="C113" s="174">
        <f>+'[1]10.PRECIO DEL VINO DE TRASLADO'!AB453</f>
        <v>3431.1267560297656</v>
      </c>
      <c r="D113" s="174">
        <f>+'[1]10.PRECIO DEL VINO DE TRASLADO'!AB465</f>
        <v>2918.5510086356194</v>
      </c>
      <c r="E113" s="174">
        <f>+'[1]10.PRECIO DEL VINO DE TRASLADO'!AB477</f>
        <v>1699.5380509859394</v>
      </c>
      <c r="F113" s="174">
        <f>+'[1]10.PRECIO DEL VINO DE TRASLADO'!AB489</f>
        <v>2350.0153687696061</v>
      </c>
      <c r="G113" s="182">
        <f>+'[1]10.PRECIO DEL VINO DE TRASLADO'!AB501</f>
        <v>4221.6480443838427</v>
      </c>
      <c r="H113" s="181">
        <f>+'[1]10.PRECIO DEL VINO DE TRASLADO'!AB513</f>
        <v>4135.2498694446549</v>
      </c>
      <c r="I113" s="95">
        <f t="shared" si="192"/>
        <v>-2.0465508737547489E-2</v>
      </c>
      <c r="J113" s="2"/>
      <c r="K113" s="93" t="s">
        <v>2</v>
      </c>
      <c r="L113" s="181">
        <f>+AVERAGE('[1]10.PRECIO DEL VINO DE TRASLADO'!AB430:AB441)</f>
        <v>1920.2827578763527</v>
      </c>
      <c r="M113" s="174">
        <f>+(SUM(C109:C113)+SUM(B114:B120))/12</f>
        <v>2583.0098706076701</v>
      </c>
      <c r="N113" s="174">
        <f t="shared" ref="N113" si="207">+(SUM(D109:D113)+SUM(C114:C120))/12</f>
        <v>3453.0528739466135</v>
      </c>
      <c r="O113" s="174">
        <f>+(SUM(E109:E113)+SUM(D114:D120))/12</f>
        <v>2264.4439715980379</v>
      </c>
      <c r="P113" s="182">
        <f>+(SUM(F109:F113)+SUM(E114:E120))/12</f>
        <v>1802.6997828034753</v>
      </c>
      <c r="Q113" s="182">
        <f>+(SUM(G109:G113)+SUM(F114:F120))/12</f>
        <v>3140.1721485627663</v>
      </c>
      <c r="R113" s="183">
        <f>+(SUM(H109:H113)+SUM(G114:G120))/12</f>
        <v>3855.2838554019322</v>
      </c>
      <c r="S113" s="121">
        <f t="shared" si="198"/>
        <v>0.22773009663386357</v>
      </c>
      <c r="T113" s="117">
        <f t="shared" si="199"/>
        <v>8.3393083740530782E-2</v>
      </c>
    </row>
    <row r="114" spans="1:20">
      <c r="A114" s="93" t="s">
        <v>3</v>
      </c>
      <c r="B114" s="181">
        <f>+'[1]10.PRECIO DEL VINO DE TRASLADO'!AB442</f>
        <v>2015.2540436929753</v>
      </c>
      <c r="C114" s="174">
        <f>+'[1]10.PRECIO DEL VINO DE TRASLADO'!AB454</f>
        <v>3766.712460646178</v>
      </c>
      <c r="D114" s="174">
        <f>+'[1]10.PRECIO DEL VINO DE TRASLADO'!AB466</f>
        <v>2859.4708954802604</v>
      </c>
      <c r="E114" s="174">
        <f>+'[1]10.PRECIO DEL VINO DE TRASLADO'!AB478</f>
        <v>1754.2466237023023</v>
      </c>
      <c r="F114" s="174">
        <f>+'[1]10.PRECIO DEL VINO DE TRASLADO'!AB490</f>
        <v>2419.4790588723667</v>
      </c>
      <c r="G114" s="182">
        <f>+'[1]10.PRECIO DEL VINO DE TRASLADO'!AB502</f>
        <v>3901.0367159712514</v>
      </c>
      <c r="H114" s="181">
        <f>+'[1]10.PRECIO DEL VINO DE TRASLADO'!AB514</f>
        <v>4227.4189701344312</v>
      </c>
      <c r="I114" s="95">
        <f t="shared" si="192"/>
        <v>8.3665517124444699E-2</v>
      </c>
      <c r="J114" s="2"/>
      <c r="K114" s="93" t="s">
        <v>3</v>
      </c>
      <c r="L114" s="181">
        <f>+AVERAGE('[1]10.PRECIO DEL VINO DE TRASLADO'!AB431:AB442)</f>
        <v>1903.8998504806852</v>
      </c>
      <c r="M114" s="174">
        <f>+(SUM(C109:C114)+SUM(B115:B120))/12</f>
        <v>2728.9647386871038</v>
      </c>
      <c r="N114" s="174">
        <f t="shared" ref="N114" si="208">+(SUM(D109:D114)+SUM(C115:C120))/12</f>
        <v>3377.4494101827877</v>
      </c>
      <c r="O114" s="174">
        <f>+(SUM(E109:E114)+SUM(D115:D120))/12</f>
        <v>2172.3419489498747</v>
      </c>
      <c r="P114" s="182">
        <f>+(SUM(F109:F114)+SUM(E115:E120))/12</f>
        <v>1858.1358190676474</v>
      </c>
      <c r="Q114" s="182">
        <f>+(SUM(G109:G114)+SUM(F115:F120))/12</f>
        <v>3263.6352866543398</v>
      </c>
      <c r="R114" s="183">
        <f>+(SUM(H109:H114)+SUM(G115:G120))/12</f>
        <v>3882.4823765821966</v>
      </c>
      <c r="S114" s="121">
        <f t="shared" si="198"/>
        <v>0.18961894806642365</v>
      </c>
      <c r="T114" s="117">
        <f t="shared" si="199"/>
        <v>7.3055818464673905E-2</v>
      </c>
    </row>
    <row r="115" spans="1:20">
      <c r="A115" s="93" t="s">
        <v>4</v>
      </c>
      <c r="B115" s="181">
        <f>+'[1]10.PRECIO DEL VINO DE TRASLADO'!AB443</f>
        <v>2039.3373638009502</v>
      </c>
      <c r="C115" s="174">
        <f>+'[1]10.PRECIO DEL VINO DE TRASLADO'!AB455</f>
        <v>3547.6880820933948</v>
      </c>
      <c r="D115" s="174">
        <f>+'[1]10.PRECIO DEL VINO DE TRASLADO'!AB467</f>
        <v>2801.2856546484654</v>
      </c>
      <c r="E115" s="174">
        <f>+'[1]10.PRECIO DEL VINO DE TRASLADO'!AB479</f>
        <v>1754.246828518611</v>
      </c>
      <c r="F115" s="174">
        <f>+'[1]10.PRECIO DEL VINO DE TRASLADO'!AB491</f>
        <v>2520.4352014183924</v>
      </c>
      <c r="G115" s="182">
        <f>+'[1]10.PRECIO DEL VINO DE TRASLADO'!AB503</f>
        <v>4435.497725829302</v>
      </c>
      <c r="H115" s="181">
        <f>+'[1]10.PRECIO DEL VINO DE TRASLADO'!AB515</f>
        <v>4164.7489186468565</v>
      </c>
      <c r="I115" s="95">
        <f t="shared" ref="I115" si="209">+H115/G115-1</f>
        <v>-6.1041358584356775E-2</v>
      </c>
      <c r="J115" s="2"/>
      <c r="K115" s="93" t="s">
        <v>4</v>
      </c>
      <c r="L115" s="181">
        <f>+AVERAGE('[1]10.PRECIO DEL VINO DE TRASLADO'!AB432:AB443)</f>
        <v>1884.1522023588525</v>
      </c>
      <c r="M115" s="174">
        <f>+(SUM(C109:C115)+SUM(B116:B120))/12</f>
        <v>2854.660631878141</v>
      </c>
      <c r="N115" s="174">
        <f t="shared" ref="N115" si="210">+(SUM(D109:D115)+SUM(C116:C120))/12</f>
        <v>3315.2492078957098</v>
      </c>
      <c r="O115" s="174">
        <f>+(SUM(E109:E115)+SUM(D116:D120))/12</f>
        <v>2085.0887134390537</v>
      </c>
      <c r="P115" s="182">
        <f>+(SUM(F109:F115)+SUM(E116:E120))/12</f>
        <v>1921.9848501426288</v>
      </c>
      <c r="Q115" s="182">
        <f>+(SUM(G109:G115)+SUM(F116:F120))/12</f>
        <v>3423.2238303552494</v>
      </c>
      <c r="R115" s="183">
        <f>+(SUM(H109:H115)+SUM(G116:G120))/12</f>
        <v>3859.9199759836592</v>
      </c>
      <c r="S115" s="121">
        <f t="shared" si="198"/>
        <v>0.12756868007170041</v>
      </c>
      <c r="T115" s="117">
        <f t="shared" si="199"/>
        <v>6.2196248012779121E-2</v>
      </c>
    </row>
    <row r="116" spans="1:20">
      <c r="A116" s="93" t="s">
        <v>5</v>
      </c>
      <c r="B116" s="181">
        <f>+'[1]10.PRECIO DEL VINO DE TRASLADO'!AB444</f>
        <v>2156.9415306866767</v>
      </c>
      <c r="C116" s="174">
        <f>+'[1]10.PRECIO DEL VINO DE TRASLADO'!AB456</f>
        <v>3789.3907122544128</v>
      </c>
      <c r="D116" s="174">
        <f>+'[1]10.PRECIO DEL VINO DE TRASLADO'!AB468</f>
        <v>2498.7084637670409</v>
      </c>
      <c r="E116" s="174">
        <f>+'[1]10.PRECIO DEL VINO DE TRASLADO'!AB480</f>
        <v>1721.1093408940992</v>
      </c>
      <c r="F116" s="174">
        <f>+'[1]10.PRECIO DEL VINO DE TRASLADO'!AB492</f>
        <v>2468.750790150119</v>
      </c>
      <c r="G116" s="182">
        <f>+'[1]10.PRECIO DEL VINO DE TRASLADO'!AB504</f>
        <v>4470.373743827512</v>
      </c>
      <c r="H116" s="181"/>
      <c r="I116" s="95"/>
      <c r="J116" s="2"/>
      <c r="K116" s="93" t="s">
        <v>5</v>
      </c>
      <c r="L116" s="181">
        <f>+AVERAGE('[1]10.PRECIO DEL VINO DE TRASLADO'!AB433:AB444)</f>
        <v>1880.3629140333812</v>
      </c>
      <c r="M116" s="174">
        <f>+(SUM(C109:C116)+SUM(B117:B120))/12</f>
        <v>2990.698063675452</v>
      </c>
      <c r="N116" s="174">
        <f t="shared" ref="N116" si="211">+(SUM(D109:D116)+SUM(C117:C120))/12</f>
        <v>3207.6923538550959</v>
      </c>
      <c r="O116" s="174">
        <f>+(SUM(E109:E116)+SUM(D117:D120))/12</f>
        <v>2020.2887865329751</v>
      </c>
      <c r="P116" s="182">
        <f>+(SUM(F109:F116)+SUM(E117:E120))/12</f>
        <v>1984.2883042472974</v>
      </c>
      <c r="Q116" s="182">
        <f>+(SUM(G109:G116)+SUM(F117:F120))/12</f>
        <v>3590.0257431616988</v>
      </c>
      <c r="R116" s="183"/>
      <c r="S116" s="121"/>
      <c r="T116" s="117"/>
    </row>
    <row r="117" spans="1:20">
      <c r="A117" s="93" t="s">
        <v>6</v>
      </c>
      <c r="B117" s="181">
        <f>+'[1]10.PRECIO DEL VINO DE TRASLADO'!AB445</f>
        <v>2285.325278732756</v>
      </c>
      <c r="C117" s="174">
        <f>+'[1]10.PRECIO DEL VINO DE TRASLADO'!AB457</f>
        <v>3674.4923715066843</v>
      </c>
      <c r="D117" s="174">
        <f>+'[1]10.PRECIO DEL VINO DE TRASLADO'!AB469</f>
        <v>2480.9694299171529</v>
      </c>
      <c r="E117" s="174">
        <f>+'[1]10.PRECIO DEL VINO DE TRASLADO'!AB481</f>
        <v>1710.532716826355</v>
      </c>
      <c r="F117" s="174">
        <f>+'[1]10.PRECIO DEL VINO DE TRASLADO'!AB493</f>
        <v>2415.1332701069441</v>
      </c>
      <c r="G117" s="182">
        <f>+'[1]10.PRECIO DEL VINO DE TRASLADO'!AB505</f>
        <v>4055.7093603974999</v>
      </c>
      <c r="H117" s="181"/>
      <c r="I117" s="95"/>
      <c r="J117" s="2"/>
      <c r="K117" s="93" t="s">
        <v>6</v>
      </c>
      <c r="L117" s="181">
        <f>+AVERAGE('[1]10.PRECIO DEL VINO DE TRASLADO'!AB434:AB445)</f>
        <v>1898.8472478668616</v>
      </c>
      <c r="M117" s="174">
        <f>+(SUM(C109:C117)+SUM(B118:B120))/12</f>
        <v>3106.4619880732789</v>
      </c>
      <c r="N117" s="174">
        <f t="shared" ref="N117" si="212">+(SUM(D109:D117)+SUM(C118:C120))/12</f>
        <v>3108.2321087226351</v>
      </c>
      <c r="O117" s="174">
        <f>+(SUM(E109:E117)+SUM(D118:D120))/12</f>
        <v>1956.0857271087418</v>
      </c>
      <c r="P117" s="182">
        <f>+(SUM(F109:F117)+SUM(E118:E120))/12</f>
        <v>2043.0050170206796</v>
      </c>
      <c r="Q117" s="182">
        <f>+(SUM(G109:G117)+SUM(F118:F120))/12</f>
        <v>3726.7404173525788</v>
      </c>
      <c r="R117" s="183"/>
      <c r="S117" s="121"/>
      <c r="T117" s="117"/>
    </row>
    <row r="118" spans="1:20">
      <c r="A118" s="93" t="s">
        <v>7</v>
      </c>
      <c r="B118" s="181">
        <f>+'[1]10.PRECIO DEL VINO DE TRASLADO'!AB446</f>
        <v>2881.2198180202195</v>
      </c>
      <c r="C118" s="174">
        <f>+'[1]10.PRECIO DEL VINO DE TRASLADO'!AB458</f>
        <v>4195.2458519756874</v>
      </c>
      <c r="D118" s="174">
        <f>+'[1]10.PRECIO DEL VINO DE TRASLADO'!AB470</f>
        <v>2396.6353340516921</v>
      </c>
      <c r="E118" s="174">
        <f>+'[1]10.PRECIO DEL VINO DE TRASLADO'!AB482</f>
        <v>1802.9688326454961</v>
      </c>
      <c r="F118" s="174">
        <f>+'[1]10.PRECIO DEL VINO DE TRASLADO'!AB494</f>
        <v>2598.8374403065277</v>
      </c>
      <c r="G118" s="182">
        <f>+'[1]10.PRECIO DEL VINO DE TRASLADO'!AB506</f>
        <v>3794.1414555000001</v>
      </c>
      <c r="H118" s="181"/>
      <c r="I118" s="95"/>
      <c r="J118" s="2"/>
      <c r="K118" s="93" t="s">
        <v>7</v>
      </c>
      <c r="L118" s="181">
        <f>+AVERAGE('[1]10.PRECIO DEL VINO DE TRASLADO'!AB435:AB446)</f>
        <v>1971.0598773814902</v>
      </c>
      <c r="M118" s="174">
        <f>+(SUM(C109:C118)+SUM(B119:B120))/12</f>
        <v>3215.9641575695682</v>
      </c>
      <c r="N118" s="174">
        <f t="shared" ref="N118" si="213">+(SUM(D109:D118)+SUM(C119:C120))/12</f>
        <v>2958.3478988956354</v>
      </c>
      <c r="O118" s="174">
        <f>+(SUM(E109:E118)+SUM(D119:D120))/12</f>
        <v>1906.6135186582253</v>
      </c>
      <c r="P118" s="182">
        <f>+(SUM(F109:F118)+SUM(E119:E120))/12</f>
        <v>2109.3274009924326</v>
      </c>
      <c r="Q118" s="182">
        <f>+(SUM(G109:G118)+SUM(F119:F120))/12</f>
        <v>3826.3490852853679</v>
      </c>
      <c r="R118" s="183"/>
      <c r="S118" s="121"/>
      <c r="T118" s="117"/>
    </row>
    <row r="119" spans="1:20">
      <c r="A119" s="93" t="s">
        <v>8</v>
      </c>
      <c r="B119" s="181">
        <f>+'[1]10.PRECIO DEL VINO DE TRASLADO'!AB447</f>
        <v>2465.807643256599</v>
      </c>
      <c r="C119" s="174">
        <f>+'[1]10.PRECIO DEL VINO DE TRASLADO'!AB459</f>
        <v>3408.363971273212</v>
      </c>
      <c r="D119" s="174">
        <f>+'[1]10.PRECIO DEL VINO DE TRASLADO'!AB471</f>
        <v>2224.5784882294311</v>
      </c>
      <c r="E119" s="174">
        <f>+'[1]10.PRECIO DEL VINO DE TRASLADO'!AB483</f>
        <v>1548.7449219485345</v>
      </c>
      <c r="F119" s="174">
        <f>+'[1]10.PRECIO DEL VINO DE TRASLADO'!AB495</f>
        <v>2879.0742147107235</v>
      </c>
      <c r="G119" s="182">
        <f>+'[1]10.PRECIO DEL VINO DE TRASLADO'!AB507</f>
        <v>2995.3047000000001</v>
      </c>
      <c r="H119" s="181"/>
      <c r="I119" s="95"/>
      <c r="J119" s="2"/>
      <c r="K119" s="93" t="s">
        <v>8</v>
      </c>
      <c r="L119" s="181">
        <f>+AVERAGE('[1]10.PRECIO DEL VINO DE TRASLADO'!AB436:AB447)</f>
        <v>2042.551745267356</v>
      </c>
      <c r="M119" s="174">
        <f>+(SUM(C109:C119)+SUM(B120))/12</f>
        <v>3294.5105182376192</v>
      </c>
      <c r="N119" s="174">
        <f t="shared" ref="N119" si="214">+(SUM(D109:D119)+SUM(C120))/12</f>
        <v>2859.6991086419862</v>
      </c>
      <c r="O119" s="174">
        <f>+(SUM(E109:E119)+SUM(D120))/12</f>
        <v>1850.2940548014842</v>
      </c>
      <c r="P119" s="182">
        <f>+(SUM(F109:F119)+SUM(E120))/12</f>
        <v>2220.1881753892817</v>
      </c>
      <c r="Q119" s="182">
        <f>+(SUM(G109:G119)+SUM(F120))/12</f>
        <v>3836.0349590594742</v>
      </c>
      <c r="R119" s="183"/>
      <c r="S119" s="121"/>
      <c r="T119" s="117"/>
    </row>
    <row r="120" spans="1:20">
      <c r="A120" s="93" t="s">
        <v>9</v>
      </c>
      <c r="B120" s="181">
        <f>+'[1]10.PRECIO DEL VINO DE TRASLADO'!AB448</f>
        <v>2516.1118253452655</v>
      </c>
      <c r="C120" s="174">
        <f>+'[1]10.PRECIO DEL VINO DE TRASLADO'!AB460</f>
        <v>3359.6318209646879</v>
      </c>
      <c r="D120" s="174">
        <f>+'[1]10.PRECIO DEL VINO DE TRASLADO'!AB472</f>
        <v>2322.0607480888448</v>
      </c>
      <c r="E120" s="174">
        <f>+'[1]10.PRECIO DEL VINO DE TRASLADO'!AB484</f>
        <v>1610.9194629039662</v>
      </c>
      <c r="F120" s="174">
        <f>+'[1]10.PRECIO DEL VINO DE TRASLADO'!AB496</f>
        <v>3021.517254710614</v>
      </c>
      <c r="G120" s="182">
        <f>+'[1]10.PRECIO DEL VINO DE TRASLADO'!AB508</f>
        <v>3774.63</v>
      </c>
      <c r="H120" s="181"/>
      <c r="I120" s="95"/>
      <c r="J120" s="2"/>
      <c r="K120" s="93" t="s">
        <v>9</v>
      </c>
      <c r="L120" s="181">
        <f>+AVERAGE('[1]10.PRECIO DEL VINO DE TRASLADO'!AB437:AB448)</f>
        <v>2105.0077083266838</v>
      </c>
      <c r="M120" s="174">
        <f>+(SUM(C109:C120))/12</f>
        <v>3364.8038512059043</v>
      </c>
      <c r="N120" s="174">
        <f t="shared" ref="N120" si="215">+(SUM(D109:D120))/12</f>
        <v>2773.2348525689995</v>
      </c>
      <c r="O120" s="174">
        <f>+(SUM(E109:E120))/12</f>
        <v>1791.0322810360776</v>
      </c>
      <c r="P120" s="182">
        <f>+(SUM(F109:F120))/12</f>
        <v>2337.7379913731688</v>
      </c>
      <c r="Q120" s="182">
        <f>+(SUM(G109:G120))/12</f>
        <v>3898.7943545002563</v>
      </c>
      <c r="R120" s="183"/>
      <c r="S120" s="121"/>
      <c r="T120" s="117"/>
    </row>
    <row r="121" spans="1:20" ht="28">
      <c r="A121" s="96" t="s">
        <v>13</v>
      </c>
      <c r="B121" s="184">
        <f>AVERAGE(B109:B120)</f>
        <v>2105.0077083266838</v>
      </c>
      <c r="C121" s="185">
        <f t="shared" ref="C121:H121" si="216">AVERAGE(C109:C120)</f>
        <v>3364.8038512059043</v>
      </c>
      <c r="D121" s="185">
        <f t="shared" si="216"/>
        <v>2773.2348525689995</v>
      </c>
      <c r="E121" s="185">
        <f t="shared" si="216"/>
        <v>1791.0322810360776</v>
      </c>
      <c r="F121" s="185">
        <f t="shared" si="216"/>
        <v>2337.7379913731688</v>
      </c>
      <c r="G121" s="186">
        <f t="shared" si="216"/>
        <v>3898.7943545002563</v>
      </c>
      <c r="H121" s="184">
        <f t="shared" si="216"/>
        <v>3889.8400645827001</v>
      </c>
      <c r="I121" s="189">
        <f>+H121/G121-1</f>
        <v>-2.296681769640041E-3</v>
      </c>
      <c r="J121" s="3"/>
      <c r="K121" s="96" t="s">
        <v>14</v>
      </c>
      <c r="L121" s="184">
        <f t="shared" ref="L121" si="217">+AVERAGE(L109:L120)</f>
        <v>1936.8715385551379</v>
      </c>
      <c r="M121" s="185">
        <f>+AVERAGE(M109:M120)</f>
        <v>2789.4050877027676</v>
      </c>
      <c r="N121" s="185">
        <f t="shared" ref="N121:R121" si="218">+AVERAGE(N109:N120)</f>
        <v>3248.3637699072292</v>
      </c>
      <c r="O121" s="185">
        <f t="shared" si="218"/>
        <v>2180.1097935743815</v>
      </c>
      <c r="P121" s="186">
        <f t="shared" si="218"/>
        <v>1923.6375901678236</v>
      </c>
      <c r="Q121" s="186">
        <f t="shared" si="218"/>
        <v>3299.6005293873172</v>
      </c>
      <c r="R121" s="187">
        <f t="shared" si="218"/>
        <v>3878.2507553240653</v>
      </c>
      <c r="S121" s="123">
        <f>+R121/Q121-1</f>
        <v>0.17536978212456344</v>
      </c>
      <c r="T121" s="188">
        <f>+POWER(R121/M121,0.2)-1</f>
        <v>6.813183568013037E-2</v>
      </c>
    </row>
    <row r="122" spans="1:20" ht="29" thickBot="1">
      <c r="A122" s="102" t="s">
        <v>12</v>
      </c>
      <c r="B122" s="114"/>
      <c r="C122" s="89">
        <f t="shared" ref="C122:H122" si="219">+C121/B121-1</f>
        <v>0.59847578604862206</v>
      </c>
      <c r="D122" s="89">
        <f t="shared" si="219"/>
        <v>-0.17581084211636699</v>
      </c>
      <c r="E122" s="89">
        <f t="shared" si="219"/>
        <v>-0.3541721576962924</v>
      </c>
      <c r="F122" s="89">
        <f t="shared" si="219"/>
        <v>0.30524615113069453</v>
      </c>
      <c r="G122" s="115">
        <f t="shared" si="219"/>
        <v>0.66776361118644245</v>
      </c>
      <c r="H122" s="216">
        <f t="shared" si="219"/>
        <v>-2.296681769640041E-3</v>
      </c>
      <c r="I122" s="105"/>
      <c r="J122" s="2"/>
      <c r="K122" s="102" t="s">
        <v>12</v>
      </c>
      <c r="L122" s="114"/>
      <c r="M122" s="89">
        <f t="shared" ref="M122:R122" si="220">+M121/L121-1</f>
        <v>0.44016008918361216</v>
      </c>
      <c r="N122" s="89">
        <f t="shared" si="220"/>
        <v>0.16453640391917412</v>
      </c>
      <c r="O122" s="89">
        <f t="shared" si="220"/>
        <v>-0.32885909707192562</v>
      </c>
      <c r="P122" s="115">
        <f t="shared" si="220"/>
        <v>-0.11764187480946131</v>
      </c>
      <c r="Q122" s="115">
        <f t="shared" si="220"/>
        <v>0.71529218718347609</v>
      </c>
      <c r="R122" s="104">
        <f t="shared" si="220"/>
        <v>0.17536978212456344</v>
      </c>
      <c r="S122" s="103"/>
      <c r="T122" s="119"/>
    </row>
    <row r="124" spans="1:20">
      <c r="A124" s="285" t="s">
        <v>298</v>
      </c>
      <c r="B124" s="286"/>
      <c r="C124" s="286"/>
      <c r="D124" s="286"/>
      <c r="E124" s="286"/>
      <c r="F124" s="286"/>
      <c r="G124" s="286"/>
      <c r="H124" s="286"/>
      <c r="I124" s="287"/>
      <c r="J124" s="2"/>
      <c r="K124" s="285" t="s">
        <v>299</v>
      </c>
      <c r="L124" s="286"/>
      <c r="M124" s="286"/>
      <c r="N124" s="286"/>
      <c r="O124" s="286"/>
      <c r="P124" s="286"/>
      <c r="Q124" s="286"/>
      <c r="R124" s="286"/>
      <c r="S124" s="286"/>
      <c r="T124" s="287"/>
    </row>
    <row r="125" spans="1:20" ht="42">
      <c r="A125" s="90"/>
      <c r="B125" s="106">
        <v>2016</v>
      </c>
      <c r="C125" s="86">
        <f>+B125+1</f>
        <v>2017</v>
      </c>
      <c r="D125" s="86">
        <f t="shared" ref="D125:G125" si="221">+C125+1</f>
        <v>2018</v>
      </c>
      <c r="E125" s="86">
        <f t="shared" si="221"/>
        <v>2019</v>
      </c>
      <c r="F125" s="86">
        <f t="shared" si="221"/>
        <v>2020</v>
      </c>
      <c r="G125" s="107">
        <f t="shared" si="221"/>
        <v>2021</v>
      </c>
      <c r="H125" s="106">
        <v>2022</v>
      </c>
      <c r="I125" s="92" t="s">
        <v>16</v>
      </c>
      <c r="J125" s="2"/>
      <c r="K125" s="90"/>
      <c r="L125" s="106">
        <v>2016</v>
      </c>
      <c r="M125" s="86">
        <f>+L125+1</f>
        <v>2017</v>
      </c>
      <c r="N125" s="86">
        <f t="shared" ref="N125:P125" si="222">+M125+1</f>
        <v>2018</v>
      </c>
      <c r="O125" s="86">
        <f t="shared" si="222"/>
        <v>2019</v>
      </c>
      <c r="P125" s="107">
        <f t="shared" si="222"/>
        <v>2020</v>
      </c>
      <c r="Q125" s="107">
        <f t="shared" ref="Q125" si="223">+P125+1</f>
        <v>2021</v>
      </c>
      <c r="R125" s="91">
        <v>2022</v>
      </c>
      <c r="S125" s="120" t="s">
        <v>16</v>
      </c>
      <c r="T125" s="116" t="s">
        <v>21</v>
      </c>
    </row>
    <row r="126" spans="1:20">
      <c r="A126" s="93" t="s">
        <v>10</v>
      </c>
      <c r="B126" s="181">
        <f>+'[1]10.PRECIO DEL VINO DE TRASLADO'!AC437</f>
        <v>2220.0832504585092</v>
      </c>
      <c r="C126" s="174">
        <f>+'[1]10.PRECIO DEL VINO DE TRASLADO'!AC449</f>
        <v>5233.7395781192236</v>
      </c>
      <c r="D126" s="174">
        <f>+'[1]10.PRECIO DEL VINO DE TRASLADO'!AC461</f>
        <v>4438.7174323203617</v>
      </c>
      <c r="E126" s="174">
        <f>+'[1]10.PRECIO DEL VINO DE TRASLADO'!AC473</f>
        <v>2873.1142160233267</v>
      </c>
      <c r="F126" s="174">
        <f>+'[1]10.PRECIO DEL VINO DE TRASLADO'!AC485</f>
        <v>1778.0471551887981</v>
      </c>
      <c r="G126" s="182">
        <f>+'[1]10.PRECIO DEL VINO DE TRASLADO'!AC497</f>
        <v>3264.5416840031035</v>
      </c>
      <c r="H126" s="181">
        <f>+'[1]10.PRECIO DEL VINO DE TRASLADO'!AC509</f>
        <v>3807.940327237729</v>
      </c>
      <c r="I126" s="95">
        <f t="shared" ref="I126:I131" si="224">+H126/G126-1</f>
        <v>0.16645480310372074</v>
      </c>
      <c r="J126" s="2"/>
      <c r="K126" s="93" t="s">
        <v>10</v>
      </c>
      <c r="L126" s="181">
        <f>+AVERAGE('[1]10.PRECIO DEL VINO DE TRASLADO'!AC426:AC437)</f>
        <v>2502.4194880496666</v>
      </c>
      <c r="M126" s="174">
        <f>+(SUM(C126)+SUM(B127:B137))/12</f>
        <v>3841.8726085288304</v>
      </c>
      <c r="N126" s="174">
        <f t="shared" ref="N126" si="225">+(SUM(D126)+SUM(C127:C137))/12</f>
        <v>5073.7939514803356</v>
      </c>
      <c r="O126" s="174">
        <f t="shared" ref="O126" si="226">+(SUM(E126)+SUM(D127:D137))/12</f>
        <v>3507.6195541604625</v>
      </c>
      <c r="P126" s="182">
        <f t="shared" ref="P126" si="227">+(SUM(F126)+SUM(E127:E137))/12</f>
        <v>2085.6480074244673</v>
      </c>
      <c r="Q126" s="182">
        <f t="shared" ref="Q126" si="228">+(SUM(G126)+SUM(F127:F137))/12</f>
        <v>2588.7639110934861</v>
      </c>
      <c r="R126" s="183">
        <f t="shared" ref="R126" si="229">+(SUM(H126)+SUM(G127:G137))/12</f>
        <v>4124.9154292492058</v>
      </c>
      <c r="S126" s="121">
        <f t="shared" ref="S126:S132" si="230">+R126/Q126-1</f>
        <v>0.59339189316296292</v>
      </c>
      <c r="T126" s="117">
        <f t="shared" ref="T126:T132" si="231">+POWER(R126/M126,0.2)-1</f>
        <v>1.4318666207519426E-2</v>
      </c>
    </row>
    <row r="127" spans="1:20">
      <c r="A127" s="93" t="s">
        <v>11</v>
      </c>
      <c r="B127" s="181">
        <f>+'[1]10.PRECIO DEL VINO DE TRASLADO'!AC438</f>
        <v>2400.3334345554708</v>
      </c>
      <c r="C127" s="174">
        <f>+'[1]10.PRECIO DEL VINO DE TRASLADO'!AC450</f>
        <v>5038.2645279932303</v>
      </c>
      <c r="D127" s="174">
        <f>+'[1]10.PRECIO DEL VINO DE TRASLADO'!AC462</f>
        <v>4421.236002808475</v>
      </c>
      <c r="E127" s="174">
        <f>+'[1]10.PRECIO DEL VINO DE TRASLADO'!AC474</f>
        <v>2539.9677868327926</v>
      </c>
      <c r="F127" s="174">
        <f>+'[1]10.PRECIO DEL VINO DE TRASLADO'!AC486</f>
        <v>1829.104292299578</v>
      </c>
      <c r="G127" s="182">
        <f>+'[1]10.PRECIO DEL VINO DE TRASLADO'!AC498</f>
        <v>3191.9608805972562</v>
      </c>
      <c r="H127" s="181">
        <f>+'[1]10.PRECIO DEL VINO DE TRASLADO'!AC510</f>
        <v>3911.5562774800915</v>
      </c>
      <c r="I127" s="95">
        <f t="shared" si="224"/>
        <v>0.22543991727999813</v>
      </c>
      <c r="J127" s="2"/>
      <c r="K127" s="93" t="s">
        <v>11</v>
      </c>
      <c r="L127" s="181">
        <f>+AVERAGE('[1]10.PRECIO DEL VINO DE TRASLADO'!AC427:AC438)</f>
        <v>2488.4451542392712</v>
      </c>
      <c r="M127" s="174">
        <f>+(SUM(C126:C127)+SUM(B128:B137))/12</f>
        <v>4061.7001996486433</v>
      </c>
      <c r="N127" s="174">
        <f t="shared" ref="N127" si="232">+(SUM(D126:D127)+SUM(C128:C137))/12</f>
        <v>5022.3749077149387</v>
      </c>
      <c r="O127" s="174">
        <f t="shared" ref="O127" si="233">+(SUM(E126:E127)+SUM(D128:D137))/12</f>
        <v>3350.8472028291558</v>
      </c>
      <c r="P127" s="182">
        <f t="shared" ref="P127" si="234">+(SUM(F126:F127)+SUM(E128:E137))/12</f>
        <v>2026.409382880033</v>
      </c>
      <c r="Q127" s="182">
        <f t="shared" ref="Q127" si="235">+(SUM(G126:G127)+SUM(F128:F137))/12</f>
        <v>2702.3352934516261</v>
      </c>
      <c r="R127" s="183">
        <f t="shared" ref="R127" si="236">+(SUM(H126:H127)+SUM(G128:G137))/12</f>
        <v>4184.8817123227755</v>
      </c>
      <c r="S127" s="121">
        <f t="shared" si="230"/>
        <v>0.54861675472458837</v>
      </c>
      <c r="T127" s="117">
        <f t="shared" si="231"/>
        <v>5.9932449611015404E-3</v>
      </c>
    </row>
    <row r="128" spans="1:20">
      <c r="A128" s="93" t="s">
        <v>0</v>
      </c>
      <c r="B128" s="181">
        <f>+'[1]10.PRECIO DEL VINO DE TRASLADO'!AC439</f>
        <v>2720.7260994084277</v>
      </c>
      <c r="C128" s="174">
        <f>+'[1]10.PRECIO DEL VINO DE TRASLADO'!AC451</f>
        <v>4711.8770739842139</v>
      </c>
      <c r="D128" s="174">
        <f>+'[1]10.PRECIO DEL VINO DE TRASLADO'!AC463</f>
        <v>3887.0825397364824</v>
      </c>
      <c r="E128" s="174">
        <f>+'[1]10.PRECIO DEL VINO DE TRASLADO'!AC475</f>
        <v>2131.9319240062273</v>
      </c>
      <c r="F128" s="174">
        <f>+'[1]10.PRECIO DEL VINO DE TRASLADO'!AC487</f>
        <v>1982.7683720750686</v>
      </c>
      <c r="G128" s="182">
        <f>+'[1]10.PRECIO DEL VINO DE TRASLADO'!AC499</f>
        <v>4021.4483076210872</v>
      </c>
      <c r="H128" s="181">
        <f>+'[1]10.PRECIO DEL VINO DE TRASLADO'!AC511</f>
        <v>4256.0473813561566</v>
      </c>
      <c r="I128" s="95">
        <f t="shared" si="224"/>
        <v>5.8336961161598921E-2</v>
      </c>
      <c r="J128" s="2"/>
      <c r="K128" s="93" t="s">
        <v>0</v>
      </c>
      <c r="L128" s="181">
        <f>+AVERAGE('[1]10.PRECIO DEL VINO DE TRASLADO'!AC428:AC439)</f>
        <v>2502.9047785555781</v>
      </c>
      <c r="M128" s="174">
        <f>+(SUM(C126:C128)+SUM(B129:B137))/12</f>
        <v>4227.6294475299583</v>
      </c>
      <c r="N128" s="174">
        <f t="shared" ref="N128" si="237">+(SUM(D126:D128)+SUM(C129:C137))/12</f>
        <v>4953.642029860961</v>
      </c>
      <c r="O128" s="174">
        <f>+(SUM(E126:E128)+SUM(D129:D137))/12</f>
        <v>3204.5846515183007</v>
      </c>
      <c r="P128" s="182">
        <f>+(SUM(F126:F128)+SUM(E129:E137))/12</f>
        <v>2013.9790868857697</v>
      </c>
      <c r="Q128" s="182">
        <f>+(SUM(G126:G128)+SUM(F129:F137))/12</f>
        <v>2872.2252880804608</v>
      </c>
      <c r="R128" s="183">
        <f>+(SUM(H126:H128)+SUM(G129:G137))/12</f>
        <v>4204.4316351340303</v>
      </c>
      <c r="S128" s="121">
        <f t="shared" si="230"/>
        <v>0.46382376500274369</v>
      </c>
      <c r="T128" s="117">
        <f t="shared" si="231"/>
        <v>-1.0998550038181509E-3</v>
      </c>
    </row>
    <row r="129" spans="1:20">
      <c r="A129" s="93" t="s">
        <v>1</v>
      </c>
      <c r="B129" s="181">
        <f>+'[1]10.PRECIO DEL VINO DE TRASLADO'!AC440</f>
        <v>2875.0817772981491</v>
      </c>
      <c r="C129" s="174">
        <f>+'[1]10.PRECIO DEL VINO DE TRASLADO'!AC452</f>
        <v>4611.979921097547</v>
      </c>
      <c r="D129" s="174">
        <f>+'[1]10.PRECIO DEL VINO DE TRASLADO'!AC464</f>
        <v>4299.6311590013047</v>
      </c>
      <c r="E129" s="174">
        <f>+'[1]10.PRECIO DEL VINO DE TRASLADO'!AC476</f>
        <v>2067.9722034967244</v>
      </c>
      <c r="F129" s="174">
        <f>+'[1]10.PRECIO DEL VINO DE TRASLADO'!AC488</f>
        <v>2472.6981849549506</v>
      </c>
      <c r="G129" s="182">
        <f>+'[1]10.PRECIO DEL VINO DE TRASLADO'!AC500</f>
        <v>4771.8824578756348</v>
      </c>
      <c r="H129" s="181">
        <f>+'[1]10.PRECIO DEL VINO DE TRASLADO'!AC512</f>
        <v>5255.1329507377914</v>
      </c>
      <c r="I129" s="95">
        <f t="shared" si="224"/>
        <v>0.1012704099751216</v>
      </c>
      <c r="J129" s="2"/>
      <c r="K129" s="93" t="s">
        <v>1</v>
      </c>
      <c r="L129" s="181">
        <f>+AVERAGE('[1]10.PRECIO DEL VINO DE TRASLADO'!AC429:AC440)</f>
        <v>2513.6888525995205</v>
      </c>
      <c r="M129" s="174">
        <f>+(SUM(C126:C129)+SUM(B130:B137))/12</f>
        <v>4372.3709595132423</v>
      </c>
      <c r="N129" s="174">
        <f t="shared" ref="N129" si="238">+(SUM(D126:D129)+SUM(C130:C137))/12</f>
        <v>4927.61296635294</v>
      </c>
      <c r="O129" s="174">
        <f>+(SUM(E126:E129)+SUM(D130:D137))/12</f>
        <v>3018.6130718929185</v>
      </c>
      <c r="P129" s="182">
        <f>+(SUM(F126:F129)+SUM(E130:E137))/12</f>
        <v>2047.706252007288</v>
      </c>
      <c r="Q129" s="182">
        <f>+(SUM(G126:G129)+SUM(F130:F137))/12</f>
        <v>3063.8239774905178</v>
      </c>
      <c r="R129" s="183">
        <f>+(SUM(H126:H129)+SUM(G130:G137))/12</f>
        <v>4244.70250953921</v>
      </c>
      <c r="S129" s="121">
        <f t="shared" si="230"/>
        <v>0.38542636284735687</v>
      </c>
      <c r="T129" s="117">
        <f t="shared" si="231"/>
        <v>-5.909207255462845E-3</v>
      </c>
    </row>
    <row r="130" spans="1:20">
      <c r="A130" s="93" t="s">
        <v>2</v>
      </c>
      <c r="B130" s="181">
        <f>+'[1]10.PRECIO DEL VINO DE TRASLADO'!AC441</f>
        <v>3560.13321056308</v>
      </c>
      <c r="C130" s="174">
        <f>+'[1]10.PRECIO DEL VINO DE TRASLADO'!AC453</f>
        <v>4836.1343239332991</v>
      </c>
      <c r="D130" s="174">
        <f>+'[1]10.PRECIO DEL VINO DE TRASLADO'!AC465</f>
        <v>3671.5577980827325</v>
      </c>
      <c r="E130" s="174">
        <f>+'[1]10.PRECIO DEL VINO DE TRASLADO'!AC477</f>
        <v>1896.5965128422404</v>
      </c>
      <c r="F130" s="174">
        <f>+'[1]10.PRECIO DEL VINO DE TRASLADO'!AC489</f>
        <v>2362.3050509711975</v>
      </c>
      <c r="G130" s="182">
        <f>+'[1]10.PRECIO DEL VINO DE TRASLADO'!AC501</f>
        <v>4690.8525052524619</v>
      </c>
      <c r="H130" s="181">
        <f>+'[1]10.PRECIO DEL VINO DE TRASLADO'!AC513</f>
        <v>4664.1146824851467</v>
      </c>
      <c r="I130" s="95">
        <f t="shared" si="224"/>
        <v>-5.6999922162072059E-3</v>
      </c>
      <c r="J130" s="2"/>
      <c r="K130" s="93" t="s">
        <v>2</v>
      </c>
      <c r="L130" s="181">
        <f>+AVERAGE('[1]10.PRECIO DEL VINO DE TRASLADO'!AC430:AC441)</f>
        <v>2614.1593495020302</v>
      </c>
      <c r="M130" s="174">
        <f>+(SUM(C126:C130)+SUM(B131:B137))/12</f>
        <v>4478.7043856274277</v>
      </c>
      <c r="N130" s="174">
        <f t="shared" ref="N130" si="239">+(SUM(D126:D130)+SUM(C131:C137))/12</f>
        <v>4830.5649225320594</v>
      </c>
      <c r="O130" s="174">
        <f>+(SUM(E126:E130)+SUM(D131:D137))/12</f>
        <v>2870.6996314562107</v>
      </c>
      <c r="P130" s="182">
        <f>+(SUM(F126:F130)+SUM(E131:E137))/12</f>
        <v>2086.515296851368</v>
      </c>
      <c r="Q130" s="182">
        <f>+(SUM(G126:G130)+SUM(F131:F137))/12</f>
        <v>3257.8695986806233</v>
      </c>
      <c r="R130" s="183">
        <f>+(SUM(H126:H130)+SUM(G131:G137))/12</f>
        <v>4242.4743576419341</v>
      </c>
      <c r="S130" s="121">
        <f t="shared" si="230"/>
        <v>0.30222350193514735</v>
      </c>
      <c r="T130" s="117">
        <f t="shared" si="231"/>
        <v>-1.0778912869001012E-2</v>
      </c>
    </row>
    <row r="131" spans="1:20">
      <c r="A131" s="93" t="s">
        <v>3</v>
      </c>
      <c r="B131" s="181">
        <f>+'[1]10.PRECIO DEL VINO DE TRASLADO'!AC442</f>
        <v>3810.5761481224613</v>
      </c>
      <c r="C131" s="174">
        <f>+'[1]10.PRECIO DEL VINO DE TRASLADO'!AC454</f>
        <v>5403.9659093148448</v>
      </c>
      <c r="D131" s="174">
        <f>+'[1]10.PRECIO DEL VINO DE TRASLADO'!AC466</f>
        <v>3920.5050426144235</v>
      </c>
      <c r="E131" s="174">
        <f>+'[1]10.PRECIO DEL VINO DE TRASLADO'!AC478</f>
        <v>2348.4854037011746</v>
      </c>
      <c r="F131" s="174">
        <f>+'[1]10.PRECIO DEL VINO DE TRASLADO'!AC490</f>
        <v>2501.4024423897772</v>
      </c>
      <c r="G131" s="182">
        <f>+'[1]10.PRECIO DEL VINO DE TRASLADO'!AC502</f>
        <v>4320.8695739551467</v>
      </c>
      <c r="H131" s="181">
        <f>+'[1]10.PRECIO DEL VINO DE TRASLADO'!AC514</f>
        <v>5033.9586664259405</v>
      </c>
      <c r="I131" s="95">
        <f t="shared" si="224"/>
        <v>0.16503369987584726</v>
      </c>
      <c r="J131" s="2"/>
      <c r="K131" s="93" t="s">
        <v>3</v>
      </c>
      <c r="L131" s="181">
        <f>+AVERAGE('[1]10.PRECIO DEL VINO DE TRASLADO'!AC431:AC442)</f>
        <v>2697.7347972174653</v>
      </c>
      <c r="M131" s="174">
        <f>+(SUM(C126:C131)+SUM(B132:B137))/12</f>
        <v>4611.4868657267916</v>
      </c>
      <c r="N131" s="174">
        <f t="shared" ref="N131" si="240">+(SUM(D126:D131)+SUM(C132:C137))/12</f>
        <v>4706.9431836403573</v>
      </c>
      <c r="O131" s="174">
        <f>+(SUM(E126:E131)+SUM(D132:D137))/12</f>
        <v>2739.6979948801068</v>
      </c>
      <c r="P131" s="182">
        <f>+(SUM(F126:F131)+SUM(E132:E137))/12</f>
        <v>2099.2583834087513</v>
      </c>
      <c r="Q131" s="182">
        <f>+(SUM(G126:G131)+SUM(F132:F137))/12</f>
        <v>3409.491859644404</v>
      </c>
      <c r="R131" s="183">
        <f>+(SUM(H126:H131)+SUM(G132:G137))/12</f>
        <v>4301.8984486811669</v>
      </c>
      <c r="S131" s="121">
        <f t="shared" si="230"/>
        <v>0.26174181542989139</v>
      </c>
      <c r="T131" s="117">
        <f t="shared" si="231"/>
        <v>-1.3802639977363418E-2</v>
      </c>
    </row>
    <row r="132" spans="1:20">
      <c r="A132" s="93" t="s">
        <v>4</v>
      </c>
      <c r="B132" s="181">
        <f>+'[1]10.PRECIO DEL VINO DE TRASLADO'!AC443</f>
        <v>3537.8910024728684</v>
      </c>
      <c r="C132" s="174">
        <f>+'[1]10.PRECIO DEL VINO DE TRASLADO'!AC455</f>
        <v>4715.0920472090484</v>
      </c>
      <c r="D132" s="174">
        <f>+'[1]10.PRECIO DEL VINO DE TRASLADO'!AC467</f>
        <v>3751.1723343328626</v>
      </c>
      <c r="E132" s="174">
        <f>+'[1]10.PRECIO DEL VINO DE TRASLADO'!AC479</f>
        <v>2283.856984510543</v>
      </c>
      <c r="F132" s="174">
        <f>+'[1]10.PRECIO DEL VINO DE TRASLADO'!AC491</f>
        <v>2464.677929449284</v>
      </c>
      <c r="G132" s="182">
        <f>+'[1]10.PRECIO DEL VINO DE TRASLADO'!AC503</f>
        <v>4532.1214571663895</v>
      </c>
      <c r="H132" s="181">
        <f>+'[1]10.PRECIO DEL VINO DE TRASLADO'!AC515</f>
        <v>4560.8140351886486</v>
      </c>
      <c r="I132" s="95">
        <f t="shared" ref="I132" si="241">+H132/G132-1</f>
        <v>6.3309375738129781E-3</v>
      </c>
      <c r="J132" s="2"/>
      <c r="K132" s="93" t="s">
        <v>4</v>
      </c>
      <c r="L132" s="181">
        <f>+AVERAGE('[1]10.PRECIO DEL VINO DE TRASLADO'!AC432:AC443)</f>
        <v>2769.3228528079685</v>
      </c>
      <c r="M132" s="174">
        <f>+(SUM(C126:C132)+SUM(B133:B137))/12</f>
        <v>4709.5869527881405</v>
      </c>
      <c r="N132" s="174">
        <f t="shared" ref="N132" si="242">+(SUM(D126:D132)+SUM(C133:C137))/12</f>
        <v>4626.6165409006762</v>
      </c>
      <c r="O132" s="174">
        <f>+(SUM(E126:E132)+SUM(D133:D137))/12</f>
        <v>2617.4217157282469</v>
      </c>
      <c r="P132" s="182">
        <f>+(SUM(F126:F132)+SUM(E133:E137))/12</f>
        <v>2114.3267954869802</v>
      </c>
      <c r="Q132" s="182">
        <f>+(SUM(G126:G132)+SUM(F133:F137))/12</f>
        <v>3581.7788202874958</v>
      </c>
      <c r="R132" s="183">
        <f>+(SUM(H126:H132)+SUM(G133:G137))/12</f>
        <v>4304.2894968496885</v>
      </c>
      <c r="S132" s="121">
        <f t="shared" si="230"/>
        <v>0.20171839547149917</v>
      </c>
      <c r="T132" s="117">
        <f t="shared" si="231"/>
        <v>-1.7836635106156851E-2</v>
      </c>
    </row>
    <row r="133" spans="1:20">
      <c r="A133" s="93" t="s">
        <v>5</v>
      </c>
      <c r="B133" s="181">
        <f>+'[1]10.PRECIO DEL VINO DE TRASLADO'!AC444</f>
        <v>3831.5531496334343</v>
      </c>
      <c r="C133" s="174">
        <f>+'[1]10.PRECIO DEL VINO DE TRASLADO'!AC456</f>
        <v>5259.0898839559286</v>
      </c>
      <c r="D133" s="174">
        <f>+'[1]10.PRECIO DEL VINO DE TRASLADO'!AC468</f>
        <v>3452.8510853808789</v>
      </c>
      <c r="E133" s="174">
        <f>+'[1]10.PRECIO DEL VINO DE TRASLADO'!AC480</f>
        <v>2157.9598245259222</v>
      </c>
      <c r="F133" s="174">
        <f>+'[1]10.PRECIO DEL VINO DE TRASLADO'!AC492</f>
        <v>2720.2905616403577</v>
      </c>
      <c r="G133" s="182">
        <f>+'[1]10.PRECIO DEL VINO DE TRASLADO'!AC504</f>
        <v>4483.8225559247621</v>
      </c>
      <c r="H133" s="181"/>
      <c r="I133" s="95"/>
      <c r="J133" s="2"/>
      <c r="K133" s="93" t="s">
        <v>5</v>
      </c>
      <c r="L133" s="181">
        <f>+AVERAGE('[1]10.PRECIO DEL VINO DE TRASLADO'!AC433:AC444)</f>
        <v>2878.7467674971444</v>
      </c>
      <c r="M133" s="174">
        <f>+(SUM(C126:C133)+SUM(B134:B137))/12</f>
        <v>4828.5483473150152</v>
      </c>
      <c r="N133" s="174">
        <f t="shared" ref="N133" si="243">+(SUM(D126:D133)+SUM(C134:C137))/12</f>
        <v>4476.0966410194223</v>
      </c>
      <c r="O133" s="174">
        <f>+(SUM(E126:E133)+SUM(D134:D137))/12</f>
        <v>2509.5141106570004</v>
      </c>
      <c r="P133" s="182">
        <f>+(SUM(F126:F133)+SUM(E134:E137))/12</f>
        <v>2161.1876902465165</v>
      </c>
      <c r="Q133" s="182">
        <f>+(SUM(G126:G133)+SUM(F134:F137))/12</f>
        <v>3728.7398198111964</v>
      </c>
      <c r="R133" s="183"/>
      <c r="S133" s="121"/>
      <c r="T133" s="117"/>
    </row>
    <row r="134" spans="1:20">
      <c r="A134" s="93" t="s">
        <v>6</v>
      </c>
      <c r="B134" s="181">
        <f>+'[1]10.PRECIO DEL VINO DE TRASLADO'!AC445</f>
        <v>3903.1983644379361</v>
      </c>
      <c r="C134" s="174">
        <f>+'[1]10.PRECIO DEL VINO DE TRASLADO'!AC457</f>
        <v>5035.4635102962911</v>
      </c>
      <c r="D134" s="174">
        <f>+'[1]10.PRECIO DEL VINO DE TRASLADO'!AC469</f>
        <v>3214.5507161662081</v>
      </c>
      <c r="E134" s="174">
        <f>+'[1]10.PRECIO DEL VINO DE TRASLADO'!AC481</f>
        <v>1921.6819083710304</v>
      </c>
      <c r="F134" s="174">
        <f>+'[1]10.PRECIO DEL VINO DE TRASLADO'!AC493</f>
        <v>2559.3563206436775</v>
      </c>
      <c r="G134" s="182">
        <f>+'[1]10.PRECIO DEL VINO DE TRASLADO'!AC505</f>
        <v>4118.9726253599993</v>
      </c>
      <c r="H134" s="181"/>
      <c r="I134" s="95"/>
      <c r="J134" s="2"/>
      <c r="K134" s="93" t="s">
        <v>6</v>
      </c>
      <c r="L134" s="181">
        <f>+AVERAGE('[1]10.PRECIO DEL VINO DE TRASLADO'!AC434:AC445)</f>
        <v>3006.9762897093333</v>
      </c>
      <c r="M134" s="174">
        <f>+(SUM(C126:C134)+SUM(B135:B137))/12</f>
        <v>4922.9037761365444</v>
      </c>
      <c r="N134" s="174">
        <f t="shared" ref="N134" si="244">+(SUM(D126:D134)+SUM(C135:C137))/12</f>
        <v>4324.3539081752488</v>
      </c>
      <c r="O134" s="174">
        <f>+(SUM(E126:E134)+SUM(D135:D137))/12</f>
        <v>2401.7750433407359</v>
      </c>
      <c r="P134" s="182">
        <f>+(SUM(F126:F134)+SUM(E135:E137))/12</f>
        <v>2214.3272246025704</v>
      </c>
      <c r="Q134" s="182">
        <f>+(SUM(G126:G134)+SUM(F135:F137))/12</f>
        <v>3858.7078452042228</v>
      </c>
      <c r="R134" s="183"/>
      <c r="S134" s="121"/>
      <c r="T134" s="117"/>
    </row>
    <row r="135" spans="1:20">
      <c r="A135" s="93" t="s">
        <v>7</v>
      </c>
      <c r="B135" s="181">
        <f>+'[1]10.PRECIO DEL VINO DE TRASLADO'!AC446</f>
        <v>3983.8448964796421</v>
      </c>
      <c r="C135" s="174">
        <f>+'[1]10.PRECIO DEL VINO DE TRASLADO'!AC458</f>
        <v>5914.5817595530953</v>
      </c>
      <c r="D135" s="174">
        <f>+'[1]10.PRECIO DEL VINO DE TRASLADO'!AC470</f>
        <v>3108.4923118911315</v>
      </c>
      <c r="E135" s="174">
        <f>+'[1]10.PRECIO DEL VINO DE TRASLADO'!AC482</f>
        <v>2155.2425878009658</v>
      </c>
      <c r="F135" s="174">
        <f>+'[1]10.PRECIO DEL VINO DE TRASLADO'!AC494</f>
        <v>2772.3499401497183</v>
      </c>
      <c r="G135" s="182">
        <f>+'[1]10.PRECIO DEL VINO DE TRASLADO'!AC506</f>
        <v>4234.9465800000007</v>
      </c>
      <c r="H135" s="181"/>
      <c r="I135" s="95"/>
      <c r="J135" s="2"/>
      <c r="K135" s="93" t="s">
        <v>7</v>
      </c>
      <c r="L135" s="181">
        <f>+AVERAGE('[1]10.PRECIO DEL VINO DE TRASLADO'!AC435:AC446)</f>
        <v>3128.4076701463314</v>
      </c>
      <c r="M135" s="174">
        <f>+(SUM(C126:C135)+SUM(B136:B137))/12</f>
        <v>5083.7985147259997</v>
      </c>
      <c r="N135" s="174">
        <f t="shared" ref="N135" si="245">+(SUM(D126:D135)+SUM(C136:C137))/12</f>
        <v>4090.5131208700841</v>
      </c>
      <c r="O135" s="174">
        <f>+(SUM(E126:E135)+SUM(D136:D137))/12</f>
        <v>2322.3375663332222</v>
      </c>
      <c r="P135" s="182">
        <f>+(SUM(F126:F135)+SUM(E136:E137))/12</f>
        <v>2265.7528372982997</v>
      </c>
      <c r="Q135" s="182">
        <f>+(SUM(G126:G135)+SUM(F136:F137))/12</f>
        <v>3980.5908985250803</v>
      </c>
      <c r="R135" s="183"/>
      <c r="S135" s="121"/>
      <c r="T135" s="117"/>
    </row>
    <row r="136" spans="1:20">
      <c r="A136" s="93" t="s">
        <v>8</v>
      </c>
      <c r="B136" s="181">
        <f>+'[1]10.PRECIO DEL VINO DE TRASLADO'!AC447</f>
        <v>5060.0024604436212</v>
      </c>
      <c r="C136" s="174">
        <f>+'[1]10.PRECIO DEL VINO DE TRASLADO'!AC459</f>
        <v>6031.7529859821852</v>
      </c>
      <c r="D136" s="174">
        <f>+'[1]10.PRECIO DEL VINO DE TRASLADO'!AC471</f>
        <v>2865.0202459025813</v>
      </c>
      <c r="E136" s="174">
        <f>+'[1]10.PRECIO DEL VINO DE TRASLADO'!AC483</f>
        <v>1946.8800795219784</v>
      </c>
      <c r="F136" s="174">
        <f>+'[1]10.PRECIO DEL VINO DE TRASLADO'!AC495</f>
        <v>3022.4454992792594</v>
      </c>
      <c r="G136" s="182">
        <f>+'[1]10.PRECIO DEL VINO DE TRASLADO'!AC507</f>
        <v>3686.2078800000004</v>
      </c>
      <c r="H136" s="181"/>
      <c r="I136" s="95"/>
      <c r="J136" s="2"/>
      <c r="K136" s="93" t="s">
        <v>8</v>
      </c>
      <c r="L136" s="181">
        <f>+AVERAGE('[1]10.PRECIO DEL VINO DE TRASLADO'!AC436:AC447)</f>
        <v>3352.8490370126251</v>
      </c>
      <c r="M136" s="174">
        <f>+(SUM(C126:C136)+SUM(B137))/12</f>
        <v>5164.7777251875468</v>
      </c>
      <c r="N136" s="174">
        <f t="shared" ref="N136" si="246">+(SUM(D126:D136)+SUM(C137))/12</f>
        <v>3826.6187258634509</v>
      </c>
      <c r="O136" s="174">
        <f>+(SUM(E126:E136)+SUM(D137))/12</f>
        <v>2245.8258858015051</v>
      </c>
      <c r="P136" s="182">
        <f>+(SUM(F126:F136)+SUM(E137))/12</f>
        <v>2355.3832889447399</v>
      </c>
      <c r="Q136" s="182">
        <f>+(SUM(G126:G136)+SUM(F137))/12</f>
        <v>4035.9044302518087</v>
      </c>
      <c r="R136" s="183"/>
      <c r="S136" s="121"/>
      <c r="T136" s="117"/>
    </row>
    <row r="137" spans="1:20">
      <c r="A137" s="93" t="s">
        <v>9</v>
      </c>
      <c r="B137" s="181">
        <f>+'[1]10.PRECIO DEL VINO DE TRASLADO'!AC448</f>
        <v>5185.3911808116463</v>
      </c>
      <c r="C137" s="174">
        <f>+'[1]10.PRECIO DEL VINO DE TRASLADO'!AC460</f>
        <v>4888.6080421239667</v>
      </c>
      <c r="D137" s="174">
        <f>+'[1]10.PRECIO DEL VINO DE TRASLADO'!AC472</f>
        <v>2626.2211979851354</v>
      </c>
      <c r="E137" s="174">
        <f>+'[1]10.PRECIO DEL VINO DE TRASLADO'!AC484</f>
        <v>1799.153718295209</v>
      </c>
      <c r="F137" s="174">
        <f>+'[1]10.PRECIO DEL VINO DE TRASLADO'!AC496</f>
        <v>3113.226655265863</v>
      </c>
      <c r="G137" s="182">
        <f>+'[1]10.PRECIO DEL VINO DE TRASLADO'!AC508</f>
        <v>3637.96</v>
      </c>
      <c r="H137" s="181"/>
      <c r="I137" s="95"/>
      <c r="J137" s="2"/>
      <c r="K137" s="93" t="s">
        <v>9</v>
      </c>
      <c r="L137" s="181">
        <f>+AVERAGE('[1]10.PRECIO DEL VINO DE TRASLADO'!AC437:AC448)</f>
        <v>3590.7345812237704</v>
      </c>
      <c r="M137" s="174">
        <f>+(SUM(C126:C137))/12</f>
        <v>5140.0457969635736</v>
      </c>
      <c r="N137" s="174">
        <f t="shared" ref="N137" si="247">+(SUM(D126:D137))/12</f>
        <v>3638.0864888518813</v>
      </c>
      <c r="O137" s="174">
        <f>+(SUM(E126:E137))/12</f>
        <v>2176.9035958273448</v>
      </c>
      <c r="P137" s="182">
        <f>+(SUM(F126:F137))/12</f>
        <v>2464.8893670256275</v>
      </c>
      <c r="Q137" s="182">
        <f>+(SUM(G126:G137))/12</f>
        <v>4079.6322089796536</v>
      </c>
      <c r="R137" s="183"/>
      <c r="S137" s="121"/>
      <c r="T137" s="117"/>
    </row>
    <row r="138" spans="1:20" ht="28">
      <c r="A138" s="96" t="s">
        <v>13</v>
      </c>
      <c r="B138" s="184">
        <f>AVERAGE(B126:B137)</f>
        <v>3590.7345812237704</v>
      </c>
      <c r="C138" s="185">
        <f t="shared" ref="C138:H138" si="248">AVERAGE(C126:C137)</f>
        <v>5140.0457969635736</v>
      </c>
      <c r="D138" s="185">
        <f t="shared" si="248"/>
        <v>3638.0864888518813</v>
      </c>
      <c r="E138" s="185">
        <f t="shared" si="248"/>
        <v>2176.9035958273448</v>
      </c>
      <c r="F138" s="185">
        <f t="shared" si="248"/>
        <v>2464.8893670256275</v>
      </c>
      <c r="G138" s="186">
        <f t="shared" si="248"/>
        <v>4079.6322089796536</v>
      </c>
      <c r="H138" s="184">
        <f t="shared" si="248"/>
        <v>4498.5091887016433</v>
      </c>
      <c r="I138" s="189">
        <f>+H138/G138-1</f>
        <v>0.10267518204214632</v>
      </c>
      <c r="J138" s="3"/>
      <c r="K138" s="96" t="s">
        <v>14</v>
      </c>
      <c r="L138" s="184">
        <f t="shared" ref="L138" si="249">+AVERAGE(L126:L137)</f>
        <v>2837.1991348800584</v>
      </c>
      <c r="M138" s="185">
        <f>+AVERAGE(M126:M137)</f>
        <v>4620.2854649743094</v>
      </c>
      <c r="N138" s="185">
        <f t="shared" ref="N138:R138" si="250">+AVERAGE(N126:N137)</f>
        <v>4541.4347822718637</v>
      </c>
      <c r="O138" s="185">
        <f t="shared" si="250"/>
        <v>2747.1533353687678</v>
      </c>
      <c r="P138" s="186">
        <f t="shared" si="250"/>
        <v>2161.2819677552011</v>
      </c>
      <c r="Q138" s="186">
        <f t="shared" si="250"/>
        <v>3429.9886626250477</v>
      </c>
      <c r="R138" s="187">
        <f t="shared" si="250"/>
        <v>4229.656227059716</v>
      </c>
      <c r="S138" s="123">
        <f>+R138/Q138-1</f>
        <v>0.23314000222457421</v>
      </c>
      <c r="T138" s="188">
        <f>+POWER(R138/M138,0.2)-1</f>
        <v>-1.751200536723263E-2</v>
      </c>
    </row>
    <row r="139" spans="1:20" ht="29" thickBot="1">
      <c r="A139" s="102" t="s">
        <v>12</v>
      </c>
      <c r="B139" s="114"/>
      <c r="C139" s="89">
        <f>+C138/B138-1</f>
        <v>0.43147472493268424</v>
      </c>
      <c r="D139" s="89">
        <f t="shared" ref="D139:F139" si="251">+D138/C138-1</f>
        <v>-0.29220737857996493</v>
      </c>
      <c r="E139" s="89">
        <f t="shared" si="251"/>
        <v>-0.40163500716709488</v>
      </c>
      <c r="F139" s="89">
        <f t="shared" si="251"/>
        <v>0.13229146745418086</v>
      </c>
      <c r="G139" s="115">
        <f>+G138/F138-1</f>
        <v>0.65509749182070998</v>
      </c>
      <c r="H139" s="216">
        <f>+H138/G138-1</f>
        <v>0.10267518204214632</v>
      </c>
      <c r="I139" s="105"/>
      <c r="J139" s="2"/>
      <c r="K139" s="102" t="s">
        <v>12</v>
      </c>
      <c r="L139" s="114"/>
      <c r="M139" s="89">
        <f>+M138/L138-1</f>
        <v>0.62846710622926727</v>
      </c>
      <c r="N139" s="89">
        <f t="shared" ref="N139:P139" si="252">+N138/M138-1</f>
        <v>-1.7066192835962446E-2</v>
      </c>
      <c r="O139" s="89">
        <f t="shared" si="252"/>
        <v>-0.39509131649480655</v>
      </c>
      <c r="P139" s="115">
        <f t="shared" si="252"/>
        <v>-0.2132648949989977</v>
      </c>
      <c r="Q139" s="115">
        <f>+Q138/P138-1</f>
        <v>0.58701581459432584</v>
      </c>
      <c r="R139" s="104">
        <f>+R138/Q138-1</f>
        <v>0.23314000222457421</v>
      </c>
      <c r="S139" s="103"/>
      <c r="T139" s="119"/>
    </row>
    <row r="140" spans="1:20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</row>
  </sheetData>
  <mergeCells count="19">
    <mergeCell ref="A90:I90"/>
    <mergeCell ref="K90:T90"/>
    <mergeCell ref="A107:I107"/>
    <mergeCell ref="K107:T107"/>
    <mergeCell ref="A124:I124"/>
    <mergeCell ref="K124:T124"/>
    <mergeCell ref="A39:I39"/>
    <mergeCell ref="K39:T39"/>
    <mergeCell ref="A56:I56"/>
    <mergeCell ref="K56:T56"/>
    <mergeCell ref="A73:I73"/>
    <mergeCell ref="K73:T73"/>
    <mergeCell ref="A22:I22"/>
    <mergeCell ref="K22:T22"/>
    <mergeCell ref="A1:T1"/>
    <mergeCell ref="A2:T2"/>
    <mergeCell ref="A3:T3"/>
    <mergeCell ref="A5:I5"/>
    <mergeCell ref="K5:T5"/>
  </mergeCells>
  <hyperlinks>
    <hyperlink ref="V1" location="INDICE!A1" display="VOLVER INDICE"/>
  </hyperlink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495"/>
  <sheetViews>
    <sheetView workbookViewId="0"/>
  </sheetViews>
  <sheetFormatPr baseColWidth="10" defaultRowHeight="14" x14ac:dyDescent="0"/>
  <cols>
    <col min="1" max="1" width="1.6640625" style="5" customWidth="1"/>
    <col min="2" max="17" width="10.6640625" style="5" customWidth="1"/>
    <col min="18" max="18" width="6.6640625" style="5" customWidth="1"/>
    <col min="19" max="19" width="14.5" style="5" bestFit="1" customWidth="1"/>
    <col min="20" max="16384" width="10.83203125" style="5"/>
  </cols>
  <sheetData>
    <row r="1" spans="2:19" ht="6" customHeight="1"/>
    <row r="2" spans="2:19" ht="18">
      <c r="B2" s="267" t="s">
        <v>160</v>
      </c>
      <c r="C2" s="267"/>
      <c r="D2" s="267"/>
      <c r="E2" s="267"/>
      <c r="F2" s="267"/>
      <c r="G2" s="267"/>
      <c r="H2" s="267"/>
      <c r="I2" s="267"/>
      <c r="J2" s="267"/>
      <c r="K2" s="267"/>
      <c r="L2" s="267"/>
      <c r="M2" s="267"/>
      <c r="N2" s="267"/>
      <c r="O2" s="267"/>
      <c r="P2" s="267"/>
      <c r="Q2" s="267"/>
      <c r="S2" s="192" t="s">
        <v>206</v>
      </c>
    </row>
    <row r="3" spans="2:19" ht="6" customHeight="1"/>
    <row r="4" spans="2:19" ht="18.75" customHeight="1">
      <c r="B4" s="266" t="s">
        <v>218</v>
      </c>
      <c r="C4" s="266"/>
      <c r="D4" s="266"/>
      <c r="E4" s="266"/>
      <c r="F4" s="266"/>
      <c r="G4" s="266"/>
      <c r="H4" s="266"/>
      <c r="I4" s="266"/>
      <c r="J4" s="266"/>
      <c r="K4" s="266"/>
      <c r="L4" s="266"/>
      <c r="M4" s="266"/>
      <c r="N4" s="266"/>
      <c r="O4" s="266"/>
      <c r="P4" s="266"/>
      <c r="Q4" s="266"/>
    </row>
    <row r="5" spans="2:19" ht="6" customHeight="1" thickBot="1"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R5" s="2"/>
    </row>
    <row r="6" spans="2:19" ht="42">
      <c r="N6" s="15"/>
      <c r="O6" s="16" t="s">
        <v>275</v>
      </c>
      <c r="P6" s="16" t="s">
        <v>279</v>
      </c>
      <c r="Q6" s="17" t="s">
        <v>16</v>
      </c>
      <c r="R6" s="2"/>
    </row>
    <row r="7" spans="2:19" ht="13" customHeight="1">
      <c r="N7" s="27" t="str">
        <f>+'Despacho por tipo'!A61</f>
        <v>Ene</v>
      </c>
      <c r="O7" s="229">
        <f>+IF('Despacho por tipo'!G61="","",'Despacho por tipo'!G61)</f>
        <v>65.207999999999998</v>
      </c>
      <c r="P7" s="26">
        <f>+IF('Despacho por tipo'!H61="","",'Despacho por tipo'!H61)</f>
        <v>57.2239</v>
      </c>
      <c r="Q7" s="22">
        <f>+IF('Despacho por tipo'!I61="","",'Despacho por tipo'!I61)</f>
        <v>-0.12244049809839286</v>
      </c>
      <c r="R7" s="2"/>
    </row>
    <row r="8" spans="2:19" ht="13" customHeight="1">
      <c r="N8" s="27" t="str">
        <f>+'Despacho por tipo'!A62</f>
        <v>Feb</v>
      </c>
      <c r="O8" s="229">
        <f>+IF('Despacho por tipo'!G62="","",'Despacho por tipo'!G62)</f>
        <v>57.557200000000002</v>
      </c>
      <c r="P8" s="26">
        <f>+IF('Despacho por tipo'!H62="","",'Despacho por tipo'!H62)</f>
        <v>56.927500000000002</v>
      </c>
      <c r="Q8" s="22">
        <f>+IF('Despacho por tipo'!I62="","",'Despacho por tipo'!I62)</f>
        <v>-1.0940421007276213E-2</v>
      </c>
      <c r="R8" s="2"/>
    </row>
    <row r="9" spans="2:19" ht="13" customHeight="1">
      <c r="N9" s="27" t="str">
        <f>+'Despacho por tipo'!A63</f>
        <v>Mar</v>
      </c>
      <c r="O9" s="229">
        <f>+IF('Despacho por tipo'!G63="","",'Despacho por tipo'!G63)</f>
        <v>56.535600000000002</v>
      </c>
      <c r="P9" s="26">
        <f>+IF('Despacho por tipo'!H63="","",'Despacho por tipo'!H63)</f>
        <v>71.566500000000005</v>
      </c>
      <c r="Q9" s="22">
        <f>+IF('Despacho por tipo'!I63="","",'Despacho por tipo'!I63)</f>
        <v>0.26586610914185038</v>
      </c>
      <c r="R9" s="2"/>
    </row>
    <row r="10" spans="2:19" ht="13" customHeight="1">
      <c r="N10" s="27" t="str">
        <f>+'Despacho por tipo'!A64</f>
        <v>Abr</v>
      </c>
      <c r="O10" s="229">
        <f>+IF('Despacho por tipo'!G64="","",'Despacho por tipo'!G64)</f>
        <v>63.4193</v>
      </c>
      <c r="P10" s="26">
        <f>+IF('Despacho por tipo'!H64="","",'Despacho por tipo'!H64)</f>
        <v>64.552599999999998</v>
      </c>
      <c r="Q10" s="22">
        <f>+IF('Despacho por tipo'!I64="","",'Despacho por tipo'!I64)</f>
        <v>1.7869954414507783E-2</v>
      </c>
      <c r="R10" s="2"/>
    </row>
    <row r="11" spans="2:19" ht="13" customHeight="1">
      <c r="N11" s="27" t="str">
        <f>+'Despacho por tipo'!A65</f>
        <v>May</v>
      </c>
      <c r="O11" s="229">
        <f>+IF('Despacho por tipo'!G65="","",'Despacho por tipo'!G65)</f>
        <v>60.373399999999997</v>
      </c>
      <c r="P11" s="26">
        <f>+IF('Despacho por tipo'!H65="","",'Despacho por tipo'!H65)</f>
        <v>64.775000000000006</v>
      </c>
      <c r="Q11" s="22">
        <f>+IF('Despacho por tipo'!I65="","",'Despacho por tipo'!I65)</f>
        <v>7.2906279917977379E-2</v>
      </c>
      <c r="R11" s="2"/>
    </row>
    <row r="12" spans="2:19" ht="13" customHeight="1">
      <c r="N12" s="27" t="str">
        <f>+'Despacho por tipo'!A66</f>
        <v>Jun</v>
      </c>
      <c r="O12" s="229">
        <f>+IF('Despacho por tipo'!G66="","",'Despacho por tipo'!G66)</f>
        <v>81.261200000000002</v>
      </c>
      <c r="P12" s="26">
        <f>+IF('Despacho por tipo'!H66="","",'Despacho por tipo'!H66)</f>
        <v>69.9071</v>
      </c>
      <c r="Q12" s="22">
        <f>+IF('Despacho por tipo'!I66="","",'Despacho por tipo'!I66)</f>
        <v>-0.13972350888246787</v>
      </c>
      <c r="R12" s="2"/>
    </row>
    <row r="13" spans="2:19" ht="13" customHeight="1">
      <c r="N13" s="27" t="str">
        <f>+'Despacho por tipo'!A67</f>
        <v>Jul</v>
      </c>
      <c r="O13" s="229">
        <f>+IF('Despacho por tipo'!G67="","",'Despacho por tipo'!G67)</f>
        <v>78.067800000000005</v>
      </c>
      <c r="P13" s="26">
        <f>+IF('Despacho por tipo'!H67="","",'Despacho por tipo'!H67)</f>
        <v>78.669600000000003</v>
      </c>
      <c r="Q13" s="22">
        <f>+IF('Despacho por tipo'!I67="","",'Despacho por tipo'!I67)</f>
        <v>7.7086839900701865E-3</v>
      </c>
      <c r="R13" s="2"/>
    </row>
    <row r="14" spans="2:19" ht="13" customHeight="1">
      <c r="N14" s="27" t="str">
        <f>+'Despacho por tipo'!A68</f>
        <v>Ago</v>
      </c>
      <c r="O14" s="229">
        <f>+IF('Despacho por tipo'!G68="","",'Despacho por tipo'!G68)</f>
        <v>79.331199999999995</v>
      </c>
      <c r="P14" s="26" t="str">
        <f>+IF('Despacho por tipo'!H68="","",'Despacho por tipo'!H68)</f>
        <v/>
      </c>
      <c r="Q14" s="22" t="str">
        <f>+IF('Despacho por tipo'!I68="","",'Despacho por tipo'!I68)</f>
        <v/>
      </c>
      <c r="R14" s="2"/>
    </row>
    <row r="15" spans="2:19" ht="13" customHeight="1">
      <c r="N15" s="27" t="str">
        <f>+'Despacho por tipo'!A69</f>
        <v>Sep</v>
      </c>
      <c r="O15" s="229">
        <f>+IF('Despacho por tipo'!G69="","",'Despacho por tipo'!G69)</f>
        <v>73.052800000000005</v>
      </c>
      <c r="P15" s="26" t="str">
        <f>+IF('Despacho por tipo'!H69="","",'Despacho por tipo'!H69)</f>
        <v/>
      </c>
      <c r="Q15" s="22" t="str">
        <f>+IF('Despacho por tipo'!I69="","",'Despacho por tipo'!I69)</f>
        <v/>
      </c>
      <c r="R15" s="2"/>
    </row>
    <row r="16" spans="2:19" ht="13" customHeight="1">
      <c r="N16" s="27" t="str">
        <f>+'Despacho por tipo'!A70</f>
        <v>Oct</v>
      </c>
      <c r="O16" s="229">
        <f>+IF('Despacho por tipo'!G70="","",'Despacho por tipo'!G70)</f>
        <v>68.356200000000001</v>
      </c>
      <c r="P16" s="26" t="str">
        <f>+IF('Despacho por tipo'!H70="","",'Despacho por tipo'!H70)</f>
        <v/>
      </c>
      <c r="Q16" s="22" t="str">
        <f>+IF('Despacho por tipo'!I70="","",'Despacho por tipo'!I70)</f>
        <v/>
      </c>
      <c r="R16" s="2"/>
    </row>
    <row r="17" spans="8:18" ht="13" customHeight="1">
      <c r="N17" s="27" t="str">
        <f>+'Despacho por tipo'!A71</f>
        <v>Nov</v>
      </c>
      <c r="O17" s="229">
        <f>+IF('Despacho por tipo'!G71="","",'Despacho por tipo'!G71)</f>
        <v>79.367199999999997</v>
      </c>
      <c r="P17" s="26" t="str">
        <f>+IF('Despacho por tipo'!H71="","",'Despacho por tipo'!H71)</f>
        <v/>
      </c>
      <c r="Q17" s="22" t="str">
        <f>+IF('Despacho por tipo'!I71="","",'Despacho por tipo'!I71)</f>
        <v/>
      </c>
      <c r="R17" s="2"/>
    </row>
    <row r="18" spans="8:18" ht="13" customHeight="1" thickBot="1">
      <c r="N18" s="28" t="str">
        <f>+'Despacho por tipo'!A72</f>
        <v>Dic</v>
      </c>
      <c r="O18" s="233">
        <f>+IF('Despacho por tipo'!G72="","",'Despacho por tipo'!G72)</f>
        <v>74.484499999999997</v>
      </c>
      <c r="P18" s="194" t="str">
        <f>+IF('Despacho por tipo'!H72="","",'Despacho por tipo'!H72)</f>
        <v/>
      </c>
      <c r="Q18" s="29" t="str">
        <f>+IF('Despacho por tipo'!I72="","",'Despacho por tipo'!I72)</f>
        <v/>
      </c>
    </row>
    <row r="19" spans="8:18" ht="6" customHeight="1" thickBot="1"/>
    <row r="20" spans="8:18">
      <c r="H20" s="12"/>
      <c r="I20" s="262" t="s">
        <v>161</v>
      </c>
      <c r="J20" s="263"/>
      <c r="K20" s="264"/>
      <c r="L20" s="262" t="s">
        <v>166</v>
      </c>
      <c r="M20" s="263"/>
      <c r="N20" s="264"/>
      <c r="O20" s="262" t="s">
        <v>162</v>
      </c>
      <c r="P20" s="263"/>
      <c r="Q20" s="265"/>
    </row>
    <row r="21" spans="8:18" ht="42">
      <c r="H21" s="13"/>
      <c r="I21" s="231" t="s">
        <v>275</v>
      </c>
      <c r="J21" s="18" t="s">
        <v>279</v>
      </c>
      <c r="K21" s="14" t="s">
        <v>16</v>
      </c>
      <c r="L21" s="231" t="s">
        <v>275</v>
      </c>
      <c r="M21" s="18" t="s">
        <v>279</v>
      </c>
      <c r="N21" s="14" t="s">
        <v>16</v>
      </c>
      <c r="O21" s="231" t="s">
        <v>275</v>
      </c>
      <c r="P21" s="18" t="s">
        <v>279</v>
      </c>
      <c r="Q21" s="11" t="s">
        <v>16</v>
      </c>
    </row>
    <row r="22" spans="8:18" ht="13" customHeight="1">
      <c r="H22" s="19" t="str">
        <f>+'Despacho por tipo'!A7</f>
        <v>Ene</v>
      </c>
      <c r="I22" s="234">
        <f>+IF('Despacho por tipo'!G7="","",'Despacho por tipo'!G7)</f>
        <v>18.0913</v>
      </c>
      <c r="J22" s="26">
        <f>+IF('Despacho por tipo'!H7="","",'Despacho por tipo'!H7)</f>
        <v>16.392800000000001</v>
      </c>
      <c r="K22" s="35">
        <f>+IF('Despacho por tipo'!I7="","",'Despacho por tipo'!I7)</f>
        <v>-9.3884906004543578E-2</v>
      </c>
      <c r="L22" s="234">
        <f>+IF('Despacho por tipo'!G25="","",'Despacho por tipo'!G25)</f>
        <v>45.133800000000001</v>
      </c>
      <c r="M22" s="26">
        <f>+IF('Despacho por tipo'!H25="","",'Despacho por tipo'!H25)</f>
        <v>38.9129</v>
      </c>
      <c r="N22" s="35">
        <f>+IF('Despacho por tipo'!I25="","",'Despacho por tipo'!I25)</f>
        <v>-0.13783240055124979</v>
      </c>
      <c r="O22" s="234">
        <f>+IF('Despacho por tipo'!G43="","",'Despacho por tipo'!G43)</f>
        <v>1.6907000000000001</v>
      </c>
      <c r="P22" s="26">
        <f>+IF('Despacho por tipo'!H43="","",'Despacho por tipo'!H43)</f>
        <v>1.54</v>
      </c>
      <c r="Q22" s="22">
        <f>+IF('Despacho por tipo'!I43="","",'Despacho por tipo'!I43)</f>
        <v>-8.9134677944046836E-2</v>
      </c>
    </row>
    <row r="23" spans="8:18" ht="13" customHeight="1">
      <c r="H23" s="19" t="str">
        <f>+'Despacho por tipo'!A8</f>
        <v>Feb</v>
      </c>
      <c r="I23" s="234">
        <f>+IF('Despacho por tipo'!G8="","",'Despacho por tipo'!G8)</f>
        <v>15.7545</v>
      </c>
      <c r="J23" s="26">
        <f>+IF('Despacho por tipo'!H8="","",'Despacho por tipo'!H8)</f>
        <v>17.2895</v>
      </c>
      <c r="K23" s="35">
        <f>+IF('Despacho por tipo'!I8="","",'Despacho por tipo'!I8)</f>
        <v>9.7432479609000699E-2</v>
      </c>
      <c r="L23" s="234">
        <f>+IF('Despacho por tipo'!G26="","",'Despacho por tipo'!G26)</f>
        <v>39.868600000000001</v>
      </c>
      <c r="M23" s="26">
        <f>+IF('Despacho por tipo'!H26="","",'Despacho por tipo'!H26)</f>
        <v>37.097099999999998</v>
      </c>
      <c r="N23" s="35">
        <f>+IF('Despacho por tipo'!I26="","",'Despacho por tipo'!I26)</f>
        <v>-6.9515859598782037E-2</v>
      </c>
      <c r="O23" s="234">
        <f>+IF('Despacho por tipo'!G44="","",'Despacho por tipo'!G44)</f>
        <v>1.5802</v>
      </c>
      <c r="P23" s="26">
        <f>+IF('Despacho por tipo'!H44="","",'Despacho por tipo'!H44)</f>
        <v>2.1280999999999999</v>
      </c>
      <c r="Q23" s="22">
        <f>+IF('Despacho por tipo'!I44="","",'Despacho por tipo'!I44)</f>
        <v>0.34672826224528519</v>
      </c>
    </row>
    <row r="24" spans="8:18" ht="13" customHeight="1">
      <c r="H24" s="19" t="str">
        <f>+'Despacho por tipo'!A9</f>
        <v>Mar</v>
      </c>
      <c r="I24" s="234">
        <f>+IF('Despacho por tipo'!G9="","",'Despacho por tipo'!G9)</f>
        <v>17.8919</v>
      </c>
      <c r="J24" s="26">
        <f>+IF('Despacho por tipo'!H9="","",'Despacho por tipo'!H9)</f>
        <v>21.235600000000002</v>
      </c>
      <c r="K24" s="35">
        <f>+IF('Despacho por tipo'!I9="","",'Despacho por tipo'!I9)</f>
        <v>0.18688345005281737</v>
      </c>
      <c r="L24" s="234">
        <f>+IF('Despacho por tipo'!G27="","",'Despacho por tipo'!G27)</f>
        <v>36.431699999999999</v>
      </c>
      <c r="M24" s="26">
        <f>+IF('Despacho por tipo'!H27="","",'Despacho por tipo'!H27)</f>
        <v>47.626800000000003</v>
      </c>
      <c r="N24" s="35">
        <f>+IF('Despacho por tipo'!I27="","",'Despacho por tipo'!I27)</f>
        <v>0.30729007979314726</v>
      </c>
      <c r="O24" s="234">
        <f>+IF('Despacho por tipo'!G45="","",'Despacho por tipo'!G45)</f>
        <v>1.8973</v>
      </c>
      <c r="P24" s="26">
        <f>+IF('Despacho por tipo'!H45="","",'Despacho por tipo'!H45)</f>
        <v>2.5327000000000002</v>
      </c>
      <c r="Q24" s="22">
        <f>+IF('Despacho por tipo'!I45="","",'Despacho por tipo'!I45)</f>
        <v>0.33489695883624115</v>
      </c>
    </row>
    <row r="25" spans="8:18" ht="13" customHeight="1">
      <c r="H25" s="19" t="str">
        <f>+'Despacho por tipo'!A10</f>
        <v>Abr</v>
      </c>
      <c r="I25" s="234">
        <f>+IF('Despacho por tipo'!G10="","",'Despacho por tipo'!G10)</f>
        <v>20.058399999999999</v>
      </c>
      <c r="J25" s="26">
        <f>+IF('Despacho por tipo'!H10="","",'Despacho por tipo'!H10)</f>
        <v>21.346900000000002</v>
      </c>
      <c r="K25" s="35">
        <f>+IF('Despacho por tipo'!I10="","",'Despacho por tipo'!I10)</f>
        <v>6.4237426713995349E-2</v>
      </c>
      <c r="L25" s="234">
        <f>+IF('Despacho por tipo'!G28="","",'Despacho por tipo'!G28)</f>
        <v>40.731900000000003</v>
      </c>
      <c r="M25" s="26">
        <f>+IF('Despacho por tipo'!H28="","",'Despacho por tipo'!H28)</f>
        <v>40.263500000000001</v>
      </c>
      <c r="N25" s="35">
        <f>+IF('Despacho por tipo'!I28="","",'Despacho por tipo'!I28)</f>
        <v>-1.1499586319322241E-2</v>
      </c>
      <c r="O25" s="234">
        <f>+IF('Despacho por tipo'!G46="","",'Despacho por tipo'!G46)</f>
        <v>2.2915000000000001</v>
      </c>
      <c r="P25" s="26">
        <f>+IF('Despacho por tipo'!H46="","",'Despacho por tipo'!H46)</f>
        <v>2.7105000000000001</v>
      </c>
      <c r="Q25" s="22">
        <f>+IF('Despacho por tipo'!I46="","",'Despacho por tipo'!I46)</f>
        <v>0.18284966179358508</v>
      </c>
    </row>
    <row r="26" spans="8:18" ht="13" customHeight="1">
      <c r="H26" s="19" t="str">
        <f>+'Despacho por tipo'!A11</f>
        <v>May</v>
      </c>
      <c r="I26" s="234">
        <f>+IF('Despacho por tipo'!G11="","",'Despacho por tipo'!G11)</f>
        <v>20.309100000000001</v>
      </c>
      <c r="J26" s="26">
        <f>+IF('Despacho por tipo'!H11="","",'Despacho por tipo'!H11)</f>
        <v>21.272400000000001</v>
      </c>
      <c r="K26" s="35">
        <f>+IF('Despacho por tipo'!I11="","",'Despacho por tipo'!I11)</f>
        <v>4.7431939376929577E-2</v>
      </c>
      <c r="L26" s="234">
        <f>+IF('Despacho por tipo'!G29="","",'Despacho por tipo'!G29)</f>
        <v>37.071100000000001</v>
      </c>
      <c r="M26" s="26">
        <f>+IF('Despacho por tipo'!H29="","",'Despacho por tipo'!H29)</f>
        <v>40.150300000000001</v>
      </c>
      <c r="N26" s="35">
        <f>+IF('Despacho por tipo'!I29="","",'Despacho por tipo'!I29)</f>
        <v>8.3062007871360644E-2</v>
      </c>
      <c r="O26" s="234">
        <f>+IF('Despacho por tipo'!G47="","",'Despacho por tipo'!G47)</f>
        <v>2.6031</v>
      </c>
      <c r="P26" s="26">
        <f>+IF('Despacho por tipo'!H47="","",'Despacho por tipo'!H47)</f>
        <v>3.0952000000000002</v>
      </c>
      <c r="Q26" s="22">
        <f>+IF('Despacho por tipo'!I47="","",'Despacho por tipo'!I47)</f>
        <v>0.18904383235373223</v>
      </c>
    </row>
    <row r="27" spans="8:18" ht="13" customHeight="1">
      <c r="H27" s="19" t="str">
        <f>+'Despacho por tipo'!A12</f>
        <v>Jun</v>
      </c>
      <c r="I27" s="234">
        <f>+IF('Despacho por tipo'!G12="","",'Despacho por tipo'!G12)</f>
        <v>24.585100000000001</v>
      </c>
      <c r="J27" s="26">
        <f>+IF('Despacho por tipo'!H12="","",'Despacho por tipo'!H12)</f>
        <v>26.180299999999999</v>
      </c>
      <c r="K27" s="35">
        <f>+IF('Despacho por tipo'!I12="","",'Despacho por tipo'!I12)</f>
        <v>6.4884828615706214E-2</v>
      </c>
      <c r="L27" s="234">
        <f>+IF('Despacho por tipo'!G30="","",'Despacho por tipo'!G30)</f>
        <v>53.752699999999997</v>
      </c>
      <c r="M27" s="26">
        <f>+IF('Despacho por tipo'!H30="","",'Despacho por tipo'!H30)</f>
        <v>40.349600000000002</v>
      </c>
      <c r="N27" s="35">
        <f>+IF('Despacho por tipo'!I30="","",'Despacho por tipo'!I30)</f>
        <v>-0.24934747463848317</v>
      </c>
      <c r="O27" s="234">
        <f>+IF('Despacho por tipo'!G48="","",'Despacho por tipo'!G48)</f>
        <v>2.5478999999999998</v>
      </c>
      <c r="P27" s="26">
        <f>+IF('Despacho por tipo'!H48="","",'Despacho por tipo'!H48)</f>
        <v>3.0308999999999999</v>
      </c>
      <c r="Q27" s="22">
        <f>+IF('Despacho por tipo'!I48="","",'Despacho por tipo'!I48)</f>
        <v>0.18956787943011899</v>
      </c>
    </row>
    <row r="28" spans="8:18" ht="13" customHeight="1">
      <c r="H28" s="19" t="str">
        <f>+'Despacho por tipo'!A13</f>
        <v>Jul</v>
      </c>
      <c r="I28" s="234">
        <f>+IF('Despacho por tipo'!G13="","",'Despacho por tipo'!G13)</f>
        <v>22.170200000000001</v>
      </c>
      <c r="J28" s="26">
        <f>+IF('Despacho por tipo'!H13="","",'Despacho por tipo'!H13)</f>
        <v>25.357600000000001</v>
      </c>
      <c r="K28" s="35">
        <f>+IF('Despacho por tipo'!I13="","",'Despacho por tipo'!I13)</f>
        <v>0.14376956455061296</v>
      </c>
      <c r="L28" s="234">
        <f>+IF('Despacho por tipo'!G31="","",'Despacho por tipo'!G31)</f>
        <v>52.360100000000003</v>
      </c>
      <c r="M28" s="26">
        <f>+IF('Despacho por tipo'!H31="","",'Despacho por tipo'!H31)</f>
        <v>49.959099999999999</v>
      </c>
      <c r="N28" s="35">
        <f>+IF('Despacho por tipo'!I31="","",'Despacho por tipo'!I31)</f>
        <v>-4.5855527395860629E-2</v>
      </c>
      <c r="O28" s="234">
        <f>+IF('Despacho por tipo'!G49="","",'Despacho por tipo'!G49)</f>
        <v>2.8658000000000001</v>
      </c>
      <c r="P28" s="26">
        <f>+IF('Despacho por tipo'!H49="","",'Despacho por tipo'!H49)</f>
        <v>3.0686</v>
      </c>
      <c r="Q28" s="22">
        <f>+IF('Despacho por tipo'!I49="","",'Despacho por tipo'!I49)</f>
        <v>7.0765580291715979E-2</v>
      </c>
    </row>
    <row r="29" spans="8:18" ht="13" customHeight="1">
      <c r="H29" s="19" t="str">
        <f>+'Despacho por tipo'!A14</f>
        <v>Ago</v>
      </c>
      <c r="I29" s="234">
        <f>+IF('Despacho por tipo'!G14="","",'Despacho por tipo'!G14)</f>
        <v>25.651800000000001</v>
      </c>
      <c r="J29" s="26" t="str">
        <f>+IF('Despacho por tipo'!H14="","",'Despacho por tipo'!H14)</f>
        <v/>
      </c>
      <c r="K29" s="35" t="str">
        <f>+IF('Despacho por tipo'!I14="","",'Despacho por tipo'!I14)</f>
        <v/>
      </c>
      <c r="L29" s="234">
        <f>+IF('Despacho por tipo'!G32="","",'Despacho por tipo'!G32)</f>
        <v>50.235199999999999</v>
      </c>
      <c r="M29" s="26" t="str">
        <f>+IF('Despacho por tipo'!H32="","",'Despacho por tipo'!H32)</f>
        <v/>
      </c>
      <c r="N29" s="35" t="str">
        <f>+IF('Despacho por tipo'!I32="","",'Despacho por tipo'!I32)</f>
        <v/>
      </c>
      <c r="O29" s="234">
        <f>+IF('Despacho por tipo'!G50="","",'Despacho por tipo'!G50)</f>
        <v>2.7347999999999999</v>
      </c>
      <c r="P29" s="26" t="str">
        <f>+IF('Despacho por tipo'!H50="","",'Despacho por tipo'!H50)</f>
        <v/>
      </c>
      <c r="Q29" s="22" t="str">
        <f>+IF('Despacho por tipo'!I50="","",'Despacho por tipo'!I50)</f>
        <v/>
      </c>
    </row>
    <row r="30" spans="8:18" ht="13" customHeight="1">
      <c r="H30" s="19" t="str">
        <f>+'Despacho por tipo'!A15</f>
        <v>Sep</v>
      </c>
      <c r="I30" s="234">
        <f>+IF('Despacho por tipo'!G15="","",'Despacho por tipo'!G15)</f>
        <v>20.742699999999999</v>
      </c>
      <c r="J30" s="26" t="str">
        <f>+IF('Despacho por tipo'!H15="","",'Despacho por tipo'!H15)</f>
        <v/>
      </c>
      <c r="K30" s="35" t="str">
        <f>+IF('Despacho por tipo'!I15="","",'Despacho por tipo'!I15)</f>
        <v/>
      </c>
      <c r="L30" s="234">
        <f>+IF('Despacho por tipo'!G33="","",'Despacho por tipo'!G33)</f>
        <v>48.584899999999998</v>
      </c>
      <c r="M30" s="26" t="str">
        <f>+IF('Despacho por tipo'!H33="","",'Despacho por tipo'!H33)</f>
        <v/>
      </c>
      <c r="N30" s="35" t="str">
        <f>+IF('Despacho por tipo'!I33="","",'Despacho por tipo'!I33)</f>
        <v/>
      </c>
      <c r="O30" s="234">
        <f>+IF('Despacho por tipo'!G51="","",'Despacho por tipo'!G51)</f>
        <v>3.3574000000000002</v>
      </c>
      <c r="P30" s="26" t="str">
        <f>+IF('Despacho por tipo'!H51="","",'Despacho por tipo'!H51)</f>
        <v/>
      </c>
      <c r="Q30" s="22" t="str">
        <f>+IF('Despacho por tipo'!I51="","",'Despacho por tipo'!I51)</f>
        <v/>
      </c>
    </row>
    <row r="31" spans="8:18" ht="13" customHeight="1">
      <c r="H31" s="19" t="str">
        <f>+'Despacho por tipo'!A16</f>
        <v>Oct</v>
      </c>
      <c r="I31" s="234">
        <f>+IF('Despacho por tipo'!G16="","",'Despacho por tipo'!G16)</f>
        <v>19.676300000000001</v>
      </c>
      <c r="J31" s="26" t="str">
        <f>+IF('Despacho por tipo'!H16="","",'Despacho por tipo'!H16)</f>
        <v/>
      </c>
      <c r="K31" s="35" t="str">
        <f>+IF('Despacho por tipo'!I16="","",'Despacho por tipo'!I16)</f>
        <v/>
      </c>
      <c r="L31" s="234">
        <f>+IF('Despacho por tipo'!G34="","",'Despacho por tipo'!G34)</f>
        <v>45.008600000000001</v>
      </c>
      <c r="M31" s="26" t="str">
        <f>+IF('Despacho por tipo'!H34="","",'Despacho por tipo'!H34)</f>
        <v/>
      </c>
      <c r="N31" s="35" t="str">
        <f>+IF('Despacho por tipo'!I34="","",'Despacho por tipo'!I34)</f>
        <v/>
      </c>
      <c r="O31" s="234">
        <f>+IF('Despacho por tipo'!G52="","",'Despacho por tipo'!G52)</f>
        <v>3.28</v>
      </c>
      <c r="P31" s="26" t="str">
        <f>+IF('Despacho por tipo'!H52="","",'Despacho por tipo'!H52)</f>
        <v/>
      </c>
      <c r="Q31" s="22" t="str">
        <f>+IF('Despacho por tipo'!I52="","",'Despacho por tipo'!I52)</f>
        <v/>
      </c>
    </row>
    <row r="32" spans="8:18" ht="13" customHeight="1">
      <c r="H32" s="19" t="str">
        <f>+'Despacho por tipo'!A17</f>
        <v>Nov</v>
      </c>
      <c r="I32" s="234">
        <f>+IF('Despacho por tipo'!G17="","",'Despacho por tipo'!G17)</f>
        <v>23.2133</v>
      </c>
      <c r="J32" s="26" t="str">
        <f>+IF('Despacho por tipo'!H17="","",'Despacho por tipo'!H17)</f>
        <v/>
      </c>
      <c r="K32" s="35" t="str">
        <f>+IF('Despacho por tipo'!I17="","",'Despacho por tipo'!I17)</f>
        <v/>
      </c>
      <c r="L32" s="234">
        <f>+IF('Despacho por tipo'!G35="","",'Despacho por tipo'!G35)</f>
        <v>50.897599999999997</v>
      </c>
      <c r="M32" s="26" t="str">
        <f>+IF('Despacho por tipo'!H35="","",'Despacho por tipo'!H35)</f>
        <v/>
      </c>
      <c r="N32" s="35" t="str">
        <f>+IF('Despacho por tipo'!I35="","",'Despacho por tipo'!I35)</f>
        <v/>
      </c>
      <c r="O32" s="234">
        <f>+IF('Despacho por tipo'!G53="","",'Despacho por tipo'!G53)</f>
        <v>4.9943</v>
      </c>
      <c r="P32" s="26" t="str">
        <f>+IF('Despacho por tipo'!H53="","",'Despacho por tipo'!H53)</f>
        <v/>
      </c>
      <c r="Q32" s="22" t="str">
        <f>+IF('Despacho por tipo'!I53="","",'Despacho por tipo'!I53)</f>
        <v/>
      </c>
    </row>
    <row r="33" spans="8:17" ht="13" customHeight="1" thickBot="1">
      <c r="H33" s="23" t="str">
        <f>+'Despacho por tipo'!A18</f>
        <v>Dic</v>
      </c>
      <c r="I33" s="235">
        <f>+IF('Despacho por tipo'!G18="","",'Despacho por tipo'!G18)</f>
        <v>21.958200000000001</v>
      </c>
      <c r="J33" s="194" t="str">
        <f>+IF('Despacho por tipo'!H18="","",'Despacho por tipo'!H18)</f>
        <v/>
      </c>
      <c r="K33" s="36" t="str">
        <f>+IF('Despacho por tipo'!I18="","",'Despacho por tipo'!I18)</f>
        <v/>
      </c>
      <c r="L33" s="235">
        <f>+IF('Despacho por tipo'!G36="","",'Despacho por tipo'!G36)</f>
        <v>48.0563</v>
      </c>
      <c r="M33" s="194" t="str">
        <f>+IF('Despacho por tipo'!H36="","",'Despacho por tipo'!H36)</f>
        <v/>
      </c>
      <c r="N33" s="36" t="str">
        <f>+IF('Despacho por tipo'!I36="","",'Despacho por tipo'!I36)</f>
        <v/>
      </c>
      <c r="O33" s="235">
        <f>+IF('Despacho por tipo'!G54="","",'Despacho por tipo'!G54)</f>
        <v>4.2304000000000004</v>
      </c>
      <c r="P33" s="194" t="str">
        <f>+IF('Despacho por tipo'!H54="","",'Despacho por tipo'!H54)</f>
        <v/>
      </c>
      <c r="Q33" s="29" t="str">
        <f>+IF('Despacho por tipo'!I54="","",'Despacho por tipo'!I54)</f>
        <v/>
      </c>
    </row>
    <row r="34" spans="8:17" ht="6" customHeight="1" thickBot="1"/>
    <row r="35" spans="8:17">
      <c r="H35" s="12"/>
      <c r="I35" s="262" t="s">
        <v>163</v>
      </c>
      <c r="J35" s="263"/>
      <c r="K35" s="264"/>
      <c r="L35" s="262" t="s">
        <v>164</v>
      </c>
      <c r="M35" s="263"/>
      <c r="N35" s="264"/>
      <c r="O35" s="262" t="s">
        <v>165</v>
      </c>
      <c r="P35" s="263"/>
      <c r="Q35" s="265"/>
    </row>
    <row r="36" spans="8:17" ht="42">
      <c r="H36" s="13"/>
      <c r="I36" s="231" t="s">
        <v>275</v>
      </c>
      <c r="J36" s="18" t="s">
        <v>279</v>
      </c>
      <c r="K36" s="14" t="s">
        <v>16</v>
      </c>
      <c r="L36" s="231" t="s">
        <v>275</v>
      </c>
      <c r="M36" s="18" t="s">
        <v>279</v>
      </c>
      <c r="N36" s="14" t="s">
        <v>16</v>
      </c>
      <c r="O36" s="231" t="s">
        <v>275</v>
      </c>
      <c r="P36" s="18" t="s">
        <v>279</v>
      </c>
      <c r="Q36" s="11" t="s">
        <v>16</v>
      </c>
    </row>
    <row r="37" spans="8:17" ht="13" customHeight="1">
      <c r="H37" s="19" t="str">
        <f>+H22</f>
        <v>Ene</v>
      </c>
      <c r="I37" s="234">
        <f>+IF('Despacho por envase'!G7="","",'Despacho por envase'!G7)</f>
        <v>2.4100999999999999</v>
      </c>
      <c r="J37" s="26">
        <f>+IF('Despacho por envase'!H7="","",'Despacho por envase'!H7)</f>
        <v>2.004</v>
      </c>
      <c r="K37" s="35">
        <f>+IF('Despacho por envase'!I7="","",'Despacho por envase'!I7)</f>
        <v>-0.16849923239699593</v>
      </c>
      <c r="L37" s="234">
        <f>+IF('Despacho por envase'!G25="","",'Despacho por envase'!G25)</f>
        <v>38.241599999999998</v>
      </c>
      <c r="M37" s="26">
        <f>+IF('Despacho por envase'!H25="","",'Despacho por envase'!H25)</f>
        <v>33.076700000000002</v>
      </c>
      <c r="N37" s="35">
        <f>+IF('Despacho por envase'!I25="","",'Despacho por envase'!I25)</f>
        <v>-0.13505972553449641</v>
      </c>
      <c r="O37" s="234">
        <f>+IF('Despacho por envase'!G43="","",'Despacho por envase'!G43)</f>
        <v>24.257400000000001</v>
      </c>
      <c r="P37" s="26">
        <f>+IF('Despacho por envase'!H43="","",'Despacho por envase'!H43)</f>
        <v>22.055599999999998</v>
      </c>
      <c r="Q37" s="22">
        <f>+IF('Despacho por envase'!I43="","",'Despacho por envase'!I43)</f>
        <v>-9.0768177958066465E-2</v>
      </c>
    </row>
    <row r="38" spans="8:17" ht="13" customHeight="1">
      <c r="H38" s="19" t="str">
        <f t="shared" ref="H38:H48" si="0">+H23</f>
        <v>Feb</v>
      </c>
      <c r="I38" s="234">
        <f>+IF('Despacho por envase'!G8="","",'Despacho por envase'!G8)</f>
        <v>2.4041000000000001</v>
      </c>
      <c r="J38" s="26">
        <f>+IF('Despacho por envase'!H8="","",'Despacho por envase'!H8)</f>
        <v>2.2362000000000002</v>
      </c>
      <c r="K38" s="35">
        <f>+IF('Despacho por envase'!I8="","",'Despacho por envase'!I8)</f>
        <v>-6.9839024998960109E-2</v>
      </c>
      <c r="L38" s="234">
        <f>+IF('Despacho por envase'!G26="","",'Despacho por envase'!G26)</f>
        <v>32.981000000000002</v>
      </c>
      <c r="M38" s="26">
        <f>+IF('Despacho por envase'!H26="","",'Despacho por envase'!H26)</f>
        <v>34.349699999999999</v>
      </c>
      <c r="N38" s="35">
        <f>+IF('Despacho por envase'!I26="","",'Despacho por envase'!I26)</f>
        <v>4.1499651314393038E-2</v>
      </c>
      <c r="O38" s="234">
        <f>+IF('Despacho por envase'!G44="","",'Despacho por envase'!G44)</f>
        <v>21.626000000000001</v>
      </c>
      <c r="P38" s="26">
        <f>+IF('Despacho por envase'!H44="","",'Despacho por envase'!H44)</f>
        <v>20.135100000000001</v>
      </c>
      <c r="Q38" s="22">
        <f>+IF('Despacho por envase'!I44="","",'Despacho por envase'!I44)</f>
        <v>-6.8940164616665078E-2</v>
      </c>
    </row>
    <row r="39" spans="8:17" ht="13" customHeight="1">
      <c r="H39" s="19" t="str">
        <f t="shared" si="0"/>
        <v>Mar</v>
      </c>
      <c r="I39" s="234">
        <f>+IF('Despacho por envase'!G9="","",'Despacho por envase'!G9)</f>
        <v>2.0323000000000002</v>
      </c>
      <c r="J39" s="26">
        <f>+IF('Despacho por envase'!H9="","",'Despacho por envase'!H9)</f>
        <v>2.3683999999999998</v>
      </c>
      <c r="K39" s="35">
        <f>+IF('Despacho por envase'!I9="","",'Despacho por envase'!I9)</f>
        <v>0.16537912709737723</v>
      </c>
      <c r="L39" s="234">
        <f>+IF('Despacho por envase'!G27="","",'Despacho por envase'!G27)</f>
        <v>34.0627</v>
      </c>
      <c r="M39" s="26">
        <f>+IF('Despacho por envase'!H27="","",'Despacho por envase'!H27)</f>
        <v>41.268000000000001</v>
      </c>
      <c r="N39" s="35">
        <f>+IF('Despacho por envase'!I27="","",'Despacho por envase'!I27)</f>
        <v>0.21153050110531457</v>
      </c>
      <c r="O39" s="234">
        <f>+IF('Despacho por envase'!G45="","",'Despacho por envase'!G45)</f>
        <v>20.214500000000001</v>
      </c>
      <c r="P39" s="26">
        <f>+IF('Despacho por envase'!H45="","",'Despacho por envase'!H45)</f>
        <v>27.635300000000001</v>
      </c>
      <c r="Q39" s="22">
        <f>+IF('Despacho por envase'!I45="","",'Despacho por envase'!I45)</f>
        <v>0.36710282223156643</v>
      </c>
    </row>
    <row r="40" spans="8:17" ht="13" customHeight="1">
      <c r="H40" s="19" t="str">
        <f t="shared" si="0"/>
        <v>Abr</v>
      </c>
      <c r="I40" s="234">
        <f>+IF('Despacho por envase'!G10="","",'Despacho por envase'!G10)</f>
        <v>2.0514000000000001</v>
      </c>
      <c r="J40" s="26">
        <f>+IF('Despacho por envase'!H10="","",'Despacho por envase'!H10)</f>
        <v>1.8907</v>
      </c>
      <c r="K40" s="35">
        <f>+IF('Despacho por envase'!I10="","",'Despacho por envase'!I10)</f>
        <v>-7.8336745637125893E-2</v>
      </c>
      <c r="L40" s="234">
        <f>+IF('Despacho por envase'!G28="","",'Despacho por envase'!G28)</f>
        <v>38.576700000000002</v>
      </c>
      <c r="M40" s="26">
        <f>+IF('Despacho por envase'!H28="","",'Despacho por envase'!H28)</f>
        <v>41.502200000000002</v>
      </c>
      <c r="N40" s="35">
        <f>+IF('Despacho por envase'!I28="","",'Despacho por envase'!I28)</f>
        <v>7.5835932052249033E-2</v>
      </c>
      <c r="O40" s="234">
        <f>+IF('Despacho por envase'!G46="","",'Despacho por envase'!G46)</f>
        <v>22.5243</v>
      </c>
      <c r="P40" s="26">
        <f>+IF('Despacho por envase'!H46="","",'Despacho por envase'!H46)</f>
        <v>20.758500000000002</v>
      </c>
      <c r="Q40" s="22">
        <f>+IF('Despacho por envase'!I46="","",'Despacho por envase'!I46)</f>
        <v>-7.8395333040316428E-2</v>
      </c>
    </row>
    <row r="41" spans="8:17" ht="13" customHeight="1">
      <c r="H41" s="19" t="str">
        <f t="shared" si="0"/>
        <v>May</v>
      </c>
      <c r="I41" s="234">
        <f>+IF('Despacho por envase'!G11="","",'Despacho por envase'!G11)</f>
        <v>2.6949999999999998</v>
      </c>
      <c r="J41" s="26">
        <f>+IF('Despacho por envase'!H11="","",'Despacho por envase'!H11)</f>
        <v>2.1459000000000001</v>
      </c>
      <c r="K41" s="35">
        <f>+IF('Despacho por envase'!I11="","",'Despacho por envase'!I11)</f>
        <v>-0.20374768089053796</v>
      </c>
      <c r="L41" s="234">
        <f>+IF('Despacho por envase'!G29="","",'Despacho por envase'!G29)</f>
        <v>36.429200000000002</v>
      </c>
      <c r="M41" s="26">
        <f>+IF('Despacho por envase'!H29="","",'Despacho por envase'!H29)</f>
        <v>40.567799999999998</v>
      </c>
      <c r="N41" s="35">
        <f>+IF('Despacho por envase'!I29="","",'Despacho por envase'!I29)</f>
        <v>0.11360666717907608</v>
      </c>
      <c r="O41" s="234">
        <f>+IF('Despacho por envase'!G47="","",'Despacho por envase'!G47)</f>
        <v>21.0518</v>
      </c>
      <c r="P41" s="26">
        <f>+IF('Despacho por envase'!H47="","",'Despacho por envase'!H47)</f>
        <v>21.964099999999998</v>
      </c>
      <c r="Q41" s="22">
        <f>+IF('Despacho por envase'!I47="","",'Despacho por envase'!I47)</f>
        <v>4.3335961770489817E-2</v>
      </c>
    </row>
    <row r="42" spans="8:17" ht="13" customHeight="1">
      <c r="H42" s="19" t="str">
        <f t="shared" si="0"/>
        <v>Jun</v>
      </c>
      <c r="I42" s="234">
        <f>+IF('Despacho por envase'!G12="","",'Despacho por envase'!G12)</f>
        <v>2.6141000000000001</v>
      </c>
      <c r="J42" s="26">
        <f>+IF('Despacho por envase'!H12="","",'Despacho por envase'!H12)</f>
        <v>2.3241000000000001</v>
      </c>
      <c r="K42" s="35">
        <f>+IF('Despacho por envase'!I12="","",'Despacho por envase'!I12)</f>
        <v>-0.11093684250793778</v>
      </c>
      <c r="L42" s="234">
        <f>+IF('Despacho por envase'!G30="","",'Despacho por envase'!G30)</f>
        <v>48.849600000000002</v>
      </c>
      <c r="M42" s="26">
        <f>+IF('Despacho por envase'!H30="","",'Despacho por envase'!H30)</f>
        <v>44.334600000000002</v>
      </c>
      <c r="N42" s="35">
        <f>+IF('Despacho por envase'!I30="","",'Despacho por envase'!I30)</f>
        <v>-9.2426550063869461E-2</v>
      </c>
      <c r="O42" s="234">
        <f>+IF('Despacho por envase'!G48="","",'Despacho por envase'!G48)</f>
        <v>29.378599999999999</v>
      </c>
      <c r="P42" s="26">
        <f>+IF('Despacho por envase'!H48="","",'Despacho por envase'!H48)</f>
        <v>22.8934</v>
      </c>
      <c r="Q42" s="22">
        <f>+IF('Despacho por envase'!I48="","",'Despacho por envase'!I48)</f>
        <v>-0.22074571286582745</v>
      </c>
    </row>
    <row r="43" spans="8:17" ht="13" customHeight="1">
      <c r="H43" s="19" t="str">
        <f t="shared" si="0"/>
        <v>Jul</v>
      </c>
      <c r="I43" s="234">
        <f>+IF('Despacho por envase'!G13="","",'Despacho por envase'!G13)</f>
        <v>2.8509000000000002</v>
      </c>
      <c r="J43" s="26">
        <f>+IF('Despacho por envase'!H13="","",'Despacho por envase'!H13)</f>
        <v>2.5385</v>
      </c>
      <c r="K43" s="35">
        <f>+IF('Despacho por envase'!I13="","",'Despacho por envase'!I13)</f>
        <v>-0.1095794310568593</v>
      </c>
      <c r="L43" s="234">
        <f>+IF('Despacho por envase'!G31="","",'Despacho por envase'!G31)</f>
        <v>46.303100000000001</v>
      </c>
      <c r="M43" s="26">
        <f>+IF('Despacho por envase'!H31="","",'Despacho por envase'!H31)</f>
        <v>47.816699999999997</v>
      </c>
      <c r="N43" s="35">
        <f>+IF('Despacho por envase'!I31="","",'Despacho por envase'!I31)</f>
        <v>3.268895603102151E-2</v>
      </c>
      <c r="O43" s="234">
        <f>+IF('Despacho por envase'!G49="","",'Despacho por envase'!G49)</f>
        <v>28.425999999999998</v>
      </c>
      <c r="P43" s="26">
        <f>+IF('Despacho por envase'!H49="","",'Despacho por envase'!H49)</f>
        <v>27.9634</v>
      </c>
      <c r="Q43" s="22">
        <f>+IF('Despacho por envase'!I49="","",'Despacho por envase'!I49)</f>
        <v>-1.6273833814113736E-2</v>
      </c>
    </row>
    <row r="44" spans="8:17" ht="13" customHeight="1">
      <c r="H44" s="19" t="str">
        <f t="shared" si="0"/>
        <v>Ago</v>
      </c>
      <c r="I44" s="234">
        <f>+IF('Despacho por envase'!G14="","",'Despacho por envase'!G14)</f>
        <v>2.8184999999999998</v>
      </c>
      <c r="J44" s="26" t="str">
        <f>+IF('Despacho por envase'!H14="","",'Despacho por envase'!H14)</f>
        <v/>
      </c>
      <c r="K44" s="35" t="str">
        <f>+IF('Despacho por envase'!I14="","",'Despacho por envase'!I14)</f>
        <v/>
      </c>
      <c r="L44" s="234">
        <f>+IF('Despacho por envase'!G32="","",'Despacho por envase'!G32)</f>
        <v>50.246299999999998</v>
      </c>
      <c r="M44" s="26" t="str">
        <f>+IF('Despacho por envase'!H32="","",'Despacho por envase'!H32)</f>
        <v/>
      </c>
      <c r="N44" s="35" t="str">
        <f>+IF('Despacho por envase'!I32="","",'Despacho por envase'!I32)</f>
        <v/>
      </c>
      <c r="O44" s="234">
        <f>+IF('Despacho por envase'!G50="","",'Despacho por envase'!G50)</f>
        <v>25.753699999999998</v>
      </c>
      <c r="P44" s="26" t="str">
        <f>+IF('Despacho por envase'!H50="","",'Despacho por envase'!H50)</f>
        <v/>
      </c>
      <c r="Q44" s="22" t="str">
        <f>+IF('Despacho por envase'!I50="","",'Despacho por envase'!I50)</f>
        <v/>
      </c>
    </row>
    <row r="45" spans="8:17" ht="13" customHeight="1">
      <c r="H45" s="19" t="str">
        <f t="shared" si="0"/>
        <v>Sep</v>
      </c>
      <c r="I45" s="234">
        <f>+IF('Despacho por envase'!G15="","",'Despacho por envase'!G15)</f>
        <v>2.9239000000000002</v>
      </c>
      <c r="J45" s="26" t="str">
        <f>+IF('Despacho por envase'!H15="","",'Despacho por envase'!H15)</f>
        <v/>
      </c>
      <c r="K45" s="35" t="str">
        <f>+IF('Despacho por envase'!I15="","",'Despacho por envase'!I15)</f>
        <v/>
      </c>
      <c r="L45" s="234">
        <f>+IF('Despacho por envase'!G33="","",'Despacho por envase'!G33)</f>
        <v>46.5989</v>
      </c>
      <c r="M45" s="26" t="str">
        <f>+IF('Despacho por envase'!H33="","",'Despacho por envase'!H33)</f>
        <v/>
      </c>
      <c r="N45" s="35" t="str">
        <f>+IF('Despacho por envase'!I33="","",'Despacho por envase'!I33)</f>
        <v/>
      </c>
      <c r="O45" s="234">
        <f>+IF('Despacho por envase'!G51="","",'Despacho por envase'!G51)</f>
        <v>22.937999999999999</v>
      </c>
      <c r="P45" s="26" t="str">
        <f>+IF('Despacho por envase'!H51="","",'Despacho por envase'!H51)</f>
        <v/>
      </c>
      <c r="Q45" s="22" t="str">
        <f>+IF('Despacho por envase'!I51="","",'Despacho por envase'!I51)</f>
        <v/>
      </c>
    </row>
    <row r="46" spans="8:17" ht="13" customHeight="1">
      <c r="H46" s="19" t="str">
        <f t="shared" si="0"/>
        <v>Oct</v>
      </c>
      <c r="I46" s="234">
        <f>+IF('Despacho por envase'!G16="","",'Despacho por envase'!G16)</f>
        <v>2.4872000000000001</v>
      </c>
      <c r="J46" s="26" t="str">
        <f>+IF('Despacho por envase'!H16="","",'Despacho por envase'!H16)</f>
        <v/>
      </c>
      <c r="K46" s="35" t="str">
        <f>+IF('Despacho por envase'!I16="","",'Despacho por envase'!I16)</f>
        <v/>
      </c>
      <c r="L46" s="234">
        <f>+IF('Despacho por envase'!G34="","",'Despacho por envase'!G34)</f>
        <v>39.227400000000003</v>
      </c>
      <c r="M46" s="26" t="str">
        <f>+IF('Despacho por envase'!H34="","",'Despacho por envase'!H34)</f>
        <v/>
      </c>
      <c r="N46" s="35" t="str">
        <f>+IF('Despacho por envase'!I34="","",'Despacho por envase'!I34)</f>
        <v/>
      </c>
      <c r="O46" s="234">
        <f>+IF('Despacho por envase'!G52="","",'Despacho por envase'!G52)</f>
        <v>26.1142</v>
      </c>
      <c r="P46" s="26" t="str">
        <f>+IF('Despacho por envase'!H52="","",'Despacho por envase'!H52)</f>
        <v/>
      </c>
      <c r="Q46" s="22" t="str">
        <f>+IF('Despacho por envase'!I52="","",'Despacho por envase'!I52)</f>
        <v/>
      </c>
    </row>
    <row r="47" spans="8:17" ht="13" customHeight="1">
      <c r="H47" s="19" t="str">
        <f t="shared" si="0"/>
        <v>Nov</v>
      </c>
      <c r="I47" s="234">
        <f>+IF('Despacho por envase'!G17="","",'Despacho por envase'!G17)</f>
        <v>3.1684000000000001</v>
      </c>
      <c r="J47" s="26" t="str">
        <f>+IF('Despacho por envase'!H17="","",'Despacho por envase'!H17)</f>
        <v/>
      </c>
      <c r="K47" s="35" t="str">
        <f>+IF('Despacho por envase'!I17="","",'Despacho por envase'!I17)</f>
        <v/>
      </c>
      <c r="L47" s="234">
        <f>+IF('Despacho por envase'!G35="","",'Despacho por envase'!G35)</f>
        <v>46.540700000000001</v>
      </c>
      <c r="M47" s="26" t="str">
        <f>+IF('Despacho por envase'!H35="","",'Despacho por envase'!H35)</f>
        <v/>
      </c>
      <c r="N47" s="35" t="str">
        <f>+IF('Despacho por envase'!I35="","",'Despacho por envase'!I35)</f>
        <v/>
      </c>
      <c r="O47" s="234">
        <f>+IF('Despacho por envase'!G53="","",'Despacho por envase'!G53)</f>
        <v>29.1312</v>
      </c>
      <c r="P47" s="26" t="str">
        <f>+IF('Despacho por envase'!H53="","",'Despacho por envase'!H53)</f>
        <v/>
      </c>
      <c r="Q47" s="22" t="str">
        <f>+IF('Despacho por envase'!I53="","",'Despacho por envase'!I53)</f>
        <v/>
      </c>
    </row>
    <row r="48" spans="8:17" ht="13" customHeight="1" thickBot="1">
      <c r="H48" s="23" t="str">
        <f t="shared" si="0"/>
        <v>Dic</v>
      </c>
      <c r="I48" s="235">
        <f>+IF('Despacho por envase'!G18="","",'Despacho por envase'!G18)</f>
        <v>3.3203999999999998</v>
      </c>
      <c r="J48" s="194" t="str">
        <f>+IF('Despacho por envase'!H18="","",'Despacho por envase'!H18)</f>
        <v/>
      </c>
      <c r="K48" s="36" t="str">
        <f>+IF('Despacho por envase'!I18="","",'Despacho por envase'!I18)</f>
        <v/>
      </c>
      <c r="L48" s="235">
        <f>+IF('Despacho por envase'!G36="","",'Despacho por envase'!G36)</f>
        <v>43.030999999999999</v>
      </c>
      <c r="M48" s="194" t="str">
        <f>+IF('Despacho por envase'!H36="","",'Despacho por envase'!H36)</f>
        <v/>
      </c>
      <c r="N48" s="36" t="str">
        <f>+IF('Despacho por envase'!I36="","",'Despacho por envase'!I36)</f>
        <v/>
      </c>
      <c r="O48" s="235">
        <f>+IF('Despacho por envase'!G54="","",'Despacho por envase'!G54)</f>
        <v>27.467700000000001</v>
      </c>
      <c r="P48" s="194" t="str">
        <f>+IF('Despacho por envase'!H54="","",'Despacho por envase'!H54)</f>
        <v/>
      </c>
      <c r="Q48" s="29" t="str">
        <f>+IF('Despacho por envase'!I54="","",'Despacho por envase'!I54)</f>
        <v/>
      </c>
    </row>
    <row r="49" spans="8:17" ht="8" customHeight="1" thickBot="1"/>
    <row r="50" spans="8:17" ht="15" customHeight="1">
      <c r="H50" s="12"/>
      <c r="I50" s="262" t="s">
        <v>167</v>
      </c>
      <c r="J50" s="263"/>
      <c r="K50" s="264"/>
      <c r="L50" s="262" t="s">
        <v>168</v>
      </c>
      <c r="M50" s="263"/>
      <c r="N50" s="264"/>
      <c r="O50" s="262" t="s">
        <v>169</v>
      </c>
      <c r="P50" s="263"/>
      <c r="Q50" s="265"/>
    </row>
    <row r="51" spans="8:17" ht="42">
      <c r="H51" s="13"/>
      <c r="I51" s="231" t="s">
        <v>275</v>
      </c>
      <c r="J51" s="18" t="s">
        <v>279</v>
      </c>
      <c r="K51" s="14" t="s">
        <v>16</v>
      </c>
      <c r="L51" s="231" t="s">
        <v>275</v>
      </c>
      <c r="M51" s="18" t="s">
        <v>279</v>
      </c>
      <c r="N51" s="14" t="s">
        <v>16</v>
      </c>
      <c r="O51" s="231" t="s">
        <v>275</v>
      </c>
      <c r="P51" s="18" t="s">
        <v>279</v>
      </c>
      <c r="Q51" s="11" t="s">
        <v>16</v>
      </c>
    </row>
    <row r="52" spans="8:17" ht="13" customHeight="1">
      <c r="H52" s="19" t="str">
        <f>+H37</f>
        <v>Ene</v>
      </c>
      <c r="I52" s="234">
        <f>+IF('Despacho por color'!G7="","",'Despacho por color'!G7)</f>
        <v>14.712999999999999</v>
      </c>
      <c r="J52" s="26">
        <f>+IF('Despacho por color'!H7="","",'Despacho por color'!H7)</f>
        <v>14.059799999999999</v>
      </c>
      <c r="K52" s="35">
        <f>+IF('Despacho por color'!I7="","",'Despacho por color'!I7)</f>
        <v>-4.4396112281655631E-2</v>
      </c>
      <c r="L52" s="234">
        <f>+IF('Despacho por color'!G25="","",'Despacho por color'!G25)</f>
        <v>2.2090000000000001</v>
      </c>
      <c r="M52" s="26">
        <f>+IF('Despacho por color'!H25="","",'Despacho por color'!H25)</f>
        <v>2.5043000000000002</v>
      </c>
      <c r="N52" s="35">
        <f>+IF('Despacho por color'!I25="","",'Despacho por color'!I25)</f>
        <v>0.13368039837030343</v>
      </c>
      <c r="O52" s="234">
        <f>+IF('Despacho por color'!G61="","",'Despacho por color'!G61)</f>
        <v>18.54</v>
      </c>
      <c r="P52" s="26">
        <f>+IF('Despacho por color'!H61="","",'Despacho por color'!H61)</f>
        <v>18.148700000000002</v>
      </c>
      <c r="Q52" s="22">
        <f>+IF('Despacho por color'!I61="","",'Despacho por color'!I61)</f>
        <v>-2.1105717367853161E-2</v>
      </c>
    </row>
    <row r="53" spans="8:17" ht="13" customHeight="1">
      <c r="H53" s="19" t="str">
        <f t="shared" ref="H53:H63" si="1">+H38</f>
        <v>Feb</v>
      </c>
      <c r="I53" s="234">
        <f>+IF('Despacho por color'!G8="","",'Despacho por color'!G8)</f>
        <v>12.541399999999999</v>
      </c>
      <c r="J53" s="26">
        <f>+IF('Despacho por color'!H8="","",'Despacho por color'!H8)</f>
        <v>14.153499999999999</v>
      </c>
      <c r="K53" s="35">
        <f>+IF('Despacho por color'!I8="","",'Despacho por color'!I8)</f>
        <v>0.12854226800835633</v>
      </c>
      <c r="L53" s="234">
        <f>+IF('Despacho por color'!G26="","",'Despacho por color'!G26)</f>
        <v>1.8809</v>
      </c>
      <c r="M53" s="26">
        <f>+IF('Despacho por color'!H26="","",'Despacho por color'!H26)</f>
        <v>2.2336</v>
      </c>
      <c r="N53" s="35">
        <f>+IF('Despacho por color'!I26="","",'Despacho por color'!I26)</f>
        <v>0.18751661438672973</v>
      </c>
      <c r="O53" s="234">
        <f>+IF('Despacho por color'!G62="","",'Despacho por color'!G62)</f>
        <v>16.034400000000002</v>
      </c>
      <c r="P53" s="26">
        <f>+IF('Despacho por color'!H62="","",'Despacho por color'!H62)</f>
        <v>18.4391</v>
      </c>
      <c r="Q53" s="22">
        <f>+IF('Despacho por color'!I62="","",'Despacho por color'!I62)</f>
        <v>0.1499713116798882</v>
      </c>
    </row>
    <row r="54" spans="8:17" ht="13" customHeight="1">
      <c r="H54" s="19" t="str">
        <f t="shared" si="1"/>
        <v>Mar</v>
      </c>
      <c r="I54" s="234">
        <f>+IF('Despacho por color'!G9="","",'Despacho por color'!G9)</f>
        <v>9.5571999999999999</v>
      </c>
      <c r="J54" s="26">
        <f>+IF('Despacho por color'!H9="","",'Despacho por color'!H9)</f>
        <v>15.927099999999999</v>
      </c>
      <c r="K54" s="35">
        <f>+IF('Despacho por color'!I9="","",'Despacho por color'!I9)</f>
        <v>0.66650274138869126</v>
      </c>
      <c r="L54" s="234">
        <f>+IF('Despacho por color'!G27="","",'Despacho por color'!G27)</f>
        <v>2.7555999999999998</v>
      </c>
      <c r="M54" s="26">
        <f>+IF('Despacho por color'!H27="","",'Despacho por color'!H27)</f>
        <v>3.577</v>
      </c>
      <c r="N54" s="35">
        <f>+IF('Despacho por color'!I27="","",'Despacho por color'!I27)</f>
        <v>0.29808390187255052</v>
      </c>
      <c r="O54" s="234">
        <f>+IF('Despacho por color'!G63="","",'Despacho por color'!G63)</f>
        <v>14.0883</v>
      </c>
      <c r="P54" s="26">
        <f>+IF('Despacho por color'!H63="","",'Despacho por color'!H63)</f>
        <v>21.736899999999999</v>
      </c>
      <c r="Q54" s="22">
        <f>+IF('Despacho por color'!I63="","",'Despacho por color'!I63)</f>
        <v>0.54290439584619854</v>
      </c>
    </row>
    <row r="55" spans="8:17" ht="13" customHeight="1">
      <c r="H55" s="19" t="str">
        <f t="shared" si="1"/>
        <v>Abr</v>
      </c>
      <c r="I55" s="234">
        <f>+IF('Despacho por color'!G10="","",'Despacho por color'!G10)</f>
        <v>13.795400000000001</v>
      </c>
      <c r="J55" s="26">
        <f>+IF('Despacho por color'!H10="","",'Despacho por color'!H10)</f>
        <v>14.254200000000001</v>
      </c>
      <c r="K55" s="35">
        <f>+IF('Despacho por color'!I10="","",'Despacho por color'!I10)</f>
        <v>3.3257462632471757E-2</v>
      </c>
      <c r="L55" s="234">
        <f>+IF('Despacho por color'!G28="","",'Despacho por color'!G28)</f>
        <v>2.8309000000000002</v>
      </c>
      <c r="M55" s="26">
        <f>+IF('Despacho por color'!H28="","",'Despacho por color'!H28)</f>
        <v>2.7113</v>
      </c>
      <c r="N55" s="35">
        <f>+IF('Despacho por color'!I28="","",'Despacho por color'!I28)</f>
        <v>-4.2248048323854648E-2</v>
      </c>
      <c r="O55" s="234">
        <f>+IF('Despacho por color'!G64="","",'Despacho por color'!G64)</f>
        <v>18.8245</v>
      </c>
      <c r="P55" s="26">
        <f>+IF('Despacho por color'!H64="","",'Despacho por color'!H64)</f>
        <v>19.415800000000001</v>
      </c>
      <c r="Q55" s="22">
        <f>+IF('Despacho por color'!I64="","",'Despacho por color'!I64)</f>
        <v>3.1411192860368198E-2</v>
      </c>
    </row>
    <row r="56" spans="8:17" ht="13" customHeight="1">
      <c r="H56" s="19" t="str">
        <f t="shared" si="1"/>
        <v>May</v>
      </c>
      <c r="I56" s="234">
        <f>+IF('Despacho por color'!G11="","",'Despacho por color'!G11)</f>
        <v>11.628399999999999</v>
      </c>
      <c r="J56" s="26">
        <f>+IF('Despacho por color'!H11="","",'Despacho por color'!H11)</f>
        <v>13.2845</v>
      </c>
      <c r="K56" s="35">
        <f>+IF('Despacho por color'!I11="","",'Despacho por color'!I11)</f>
        <v>0.14241856145299447</v>
      </c>
      <c r="L56" s="234">
        <f>+IF('Despacho por color'!G29="","",'Despacho por color'!G29)</f>
        <v>2.2601</v>
      </c>
      <c r="M56" s="26">
        <f>+IF('Despacho por color'!H29="","",'Despacho por color'!H29)</f>
        <v>2.8107000000000002</v>
      </c>
      <c r="N56" s="35">
        <f>+IF('Despacho por color'!I29="","",'Despacho por color'!I29)</f>
        <v>0.24361753904694483</v>
      </c>
      <c r="O56" s="234">
        <f>+IF('Despacho por color'!G65="","",'Despacho por color'!G65)</f>
        <v>16.323699999999999</v>
      </c>
      <c r="P56" s="26">
        <f>+IF('Despacho por color'!H65="","",'Despacho por color'!H65)</f>
        <v>18.914899999999999</v>
      </c>
      <c r="Q56" s="22">
        <f>+IF('Despacho por color'!I65="","",'Despacho por color'!I65)</f>
        <v>0.15873852129112898</v>
      </c>
    </row>
    <row r="57" spans="8:17" ht="13" customHeight="1">
      <c r="H57" s="19" t="str">
        <f t="shared" si="1"/>
        <v>Jun</v>
      </c>
      <c r="I57" s="234">
        <f>+IF('Despacho por color'!G12="","",'Despacho por color'!G12)</f>
        <v>11.6463</v>
      </c>
      <c r="J57" s="26">
        <f>+IF('Despacho por color'!H12="","",'Despacho por color'!H12)</f>
        <v>10.3916</v>
      </c>
      <c r="K57" s="35">
        <f>+IF('Despacho por color'!I12="","",'Despacho por color'!I12)</f>
        <v>-0.10773378669620393</v>
      </c>
      <c r="L57" s="234">
        <f>+IF('Despacho por color'!G30="","",'Despacho por color'!G30)</f>
        <v>2.9317000000000002</v>
      </c>
      <c r="M57" s="26">
        <f>+IF('Despacho por color'!H30="","",'Despacho por color'!H30)</f>
        <v>2.9441999999999999</v>
      </c>
      <c r="N57" s="35">
        <f>+IF('Despacho por color'!I30="","",'Despacho por color'!I30)</f>
        <v>4.2637377630725393E-3</v>
      </c>
      <c r="O57" s="234">
        <f>+IF('Despacho por color'!G66="","",'Despacho por color'!G66)</f>
        <v>16.997800000000002</v>
      </c>
      <c r="P57" s="26">
        <f>+IF('Despacho por color'!H66="","",'Despacho por color'!H66)</f>
        <v>16.029299999999999</v>
      </c>
      <c r="Q57" s="22">
        <f>+IF('Despacho por color'!I66="","",'Despacho por color'!I66)</f>
        <v>-5.6977961853887149E-2</v>
      </c>
    </row>
    <row r="58" spans="8:17" ht="13" customHeight="1">
      <c r="H58" s="19" t="str">
        <f t="shared" si="1"/>
        <v>Jul</v>
      </c>
      <c r="I58" s="234">
        <f>+IF('Despacho por color'!G13="","",'Despacho por color'!G13)</f>
        <v>13.294499999999999</v>
      </c>
      <c r="J58" s="26">
        <f>+IF('Despacho por color'!H13="","",'Despacho por color'!H13)</f>
        <v>12.708</v>
      </c>
      <c r="K58" s="35">
        <f>+IF('Despacho por color'!I13="","",'Despacho por color'!I13)</f>
        <v>-4.411598781450965E-2</v>
      </c>
      <c r="L58" s="234">
        <f>+IF('Despacho por color'!G31="","",'Despacho por color'!G31)</f>
        <v>3.8325</v>
      </c>
      <c r="M58" s="26">
        <f>+IF('Despacho por color'!H31="","",'Despacho por color'!H31)</f>
        <v>4.0674000000000001</v>
      </c>
      <c r="N58" s="35">
        <f>+IF('Despacho por color'!I31="","",'Despacho por color'!I31)</f>
        <v>6.1291585127201564E-2</v>
      </c>
      <c r="O58" s="234">
        <f>+IF('Despacho por color'!G67="","",'Despacho por color'!G67)</f>
        <v>19.844100000000001</v>
      </c>
      <c r="P58" s="26">
        <f>+IF('Despacho por color'!H67="","",'Despacho por color'!H67)</f>
        <v>19.150200000000002</v>
      </c>
      <c r="Q58" s="22">
        <f>+IF('Despacho por color'!I67="","",'Despacho por color'!I67)</f>
        <v>-3.4967572225497734E-2</v>
      </c>
    </row>
    <row r="59" spans="8:17" ht="13" customHeight="1">
      <c r="H59" s="19" t="str">
        <f t="shared" si="1"/>
        <v>Ago</v>
      </c>
      <c r="I59" s="234">
        <f>+IF('Despacho por color'!G14="","",'Despacho por color'!G14)</f>
        <v>10.5312</v>
      </c>
      <c r="J59" s="26" t="str">
        <f>+IF('Despacho por color'!H14="","",'Despacho por color'!H14)</f>
        <v/>
      </c>
      <c r="K59" s="35" t="str">
        <f>+IF('Despacho por color'!I14="","",'Despacho por color'!I14)</f>
        <v/>
      </c>
      <c r="L59" s="234">
        <f>+IF('Despacho por color'!G32="","",'Despacho por color'!G32)</f>
        <v>4.7359999999999998</v>
      </c>
      <c r="M59" s="26" t="str">
        <f>+IF('Despacho por color'!H32="","",'Despacho por color'!H32)</f>
        <v/>
      </c>
      <c r="N59" s="35" t="str">
        <f>+IF('Despacho por color'!I32="","",'Despacho por color'!I32)</f>
        <v/>
      </c>
      <c r="O59" s="234">
        <f>+IF('Despacho por color'!G68="","",'Despacho por color'!G68)</f>
        <v>17.9544</v>
      </c>
      <c r="P59" s="26" t="str">
        <f>+IF('Despacho por color'!H68="","",'Despacho por color'!H68)</f>
        <v/>
      </c>
      <c r="Q59" s="22" t="str">
        <f>+IF('Despacho por color'!I68="","",'Despacho por color'!I68)</f>
        <v/>
      </c>
    </row>
    <row r="60" spans="8:17" ht="13" customHeight="1">
      <c r="H60" s="19" t="str">
        <f t="shared" si="1"/>
        <v>Sep</v>
      </c>
      <c r="I60" s="234">
        <f>+IF('Despacho por color'!G15="","",'Despacho por color'!G15)</f>
        <v>9.4126999999999992</v>
      </c>
      <c r="J60" s="26" t="str">
        <f>+IF('Despacho por color'!H15="","",'Despacho por color'!H15)</f>
        <v/>
      </c>
      <c r="K60" s="35" t="str">
        <f>+IF('Despacho por color'!I15="","",'Despacho por color'!I15)</f>
        <v/>
      </c>
      <c r="L60" s="234">
        <f>+IF('Despacho por color'!G33="","",'Despacho por color'!G33)</f>
        <v>4.5416999999999996</v>
      </c>
      <c r="M60" s="26" t="str">
        <f>+IF('Despacho por color'!H33="","",'Despacho por color'!H33)</f>
        <v/>
      </c>
      <c r="N60" s="35" t="str">
        <f>+IF('Despacho por color'!I33="","",'Despacho por color'!I33)</f>
        <v/>
      </c>
      <c r="O60" s="234">
        <f>+IF('Despacho por color'!G69="","",'Despacho por color'!G69)</f>
        <v>16.974699999999999</v>
      </c>
      <c r="P60" s="26" t="str">
        <f>+IF('Despacho por color'!H69="","",'Despacho por color'!H69)</f>
        <v/>
      </c>
      <c r="Q60" s="22" t="str">
        <f>+IF('Despacho por color'!I69="","",'Despacho por color'!I69)</f>
        <v/>
      </c>
    </row>
    <row r="61" spans="8:17" ht="13" customHeight="1">
      <c r="H61" s="19" t="str">
        <f t="shared" si="1"/>
        <v>Oct</v>
      </c>
      <c r="I61" s="234">
        <f>+IF('Despacho por color'!G16="","",'Despacho por color'!G16)</f>
        <v>10.988200000000001</v>
      </c>
      <c r="J61" s="26" t="str">
        <f>+IF('Despacho por color'!H16="","",'Despacho por color'!H16)</f>
        <v/>
      </c>
      <c r="K61" s="35" t="str">
        <f>+IF('Despacho por color'!I16="","",'Despacho por color'!I16)</f>
        <v/>
      </c>
      <c r="L61" s="234">
        <f>+IF('Despacho por color'!G34="","",'Despacho por color'!G34)</f>
        <v>3.5373999999999999</v>
      </c>
      <c r="M61" s="26" t="str">
        <f>+IF('Despacho por color'!H34="","",'Despacho por color'!H34)</f>
        <v/>
      </c>
      <c r="N61" s="35" t="str">
        <f>+IF('Despacho por color'!I34="","",'Despacho por color'!I34)</f>
        <v/>
      </c>
      <c r="O61" s="234">
        <f>+IF('Despacho por color'!G70="","",'Despacho por color'!G70)</f>
        <v>17.276700000000002</v>
      </c>
      <c r="P61" s="26" t="str">
        <f>+IF('Despacho por color'!H70="","",'Despacho por color'!H70)</f>
        <v/>
      </c>
      <c r="Q61" s="22" t="str">
        <f>+IF('Despacho por color'!I70="","",'Despacho por color'!I70)</f>
        <v/>
      </c>
    </row>
    <row r="62" spans="8:17" ht="13" customHeight="1">
      <c r="H62" s="19" t="str">
        <f t="shared" si="1"/>
        <v>Nov</v>
      </c>
      <c r="I62" s="234">
        <f>+IF('Despacho por color'!G17="","",'Despacho por color'!G17)</f>
        <v>16.606100000000001</v>
      </c>
      <c r="J62" s="26" t="str">
        <f>+IF('Despacho por color'!H17="","",'Despacho por color'!H17)</f>
        <v/>
      </c>
      <c r="K62" s="35" t="str">
        <f>+IF('Despacho por color'!I17="","",'Despacho por color'!I17)</f>
        <v/>
      </c>
      <c r="L62" s="234">
        <f>+IF('Despacho por color'!G35="","",'Despacho por color'!G35)</f>
        <v>2.9209999999999998</v>
      </c>
      <c r="M62" s="26" t="str">
        <f>+IF('Despacho por color'!H35="","",'Despacho por color'!H35)</f>
        <v/>
      </c>
      <c r="N62" s="35" t="str">
        <f>+IF('Despacho por color'!I35="","",'Despacho por color'!I35)</f>
        <v/>
      </c>
      <c r="O62" s="234">
        <f>+IF('Despacho por color'!G71="","",'Despacho por color'!G71)</f>
        <v>23.8688</v>
      </c>
      <c r="P62" s="26" t="str">
        <f>+IF('Despacho por color'!H71="","",'Despacho por color'!H71)</f>
        <v/>
      </c>
      <c r="Q62" s="22" t="str">
        <f>+IF('Despacho por color'!I71="","",'Despacho por color'!I71)</f>
        <v/>
      </c>
    </row>
    <row r="63" spans="8:17" ht="13" customHeight="1" thickBot="1">
      <c r="H63" s="23" t="str">
        <f t="shared" si="1"/>
        <v>Dic</v>
      </c>
      <c r="I63" s="235">
        <f>+IF('Despacho por color'!G18="","",'Despacho por color'!G18)</f>
        <v>13.790100000000001</v>
      </c>
      <c r="J63" s="194" t="str">
        <f>+IF('Despacho por color'!H18="","",'Despacho por color'!H18)</f>
        <v/>
      </c>
      <c r="K63" s="36" t="str">
        <f>+IF('Despacho por color'!I18="","",'Despacho por color'!I18)</f>
        <v/>
      </c>
      <c r="L63" s="235">
        <f>+IF('Despacho por color'!G36="","",'Despacho por color'!G36)</f>
        <v>3.1911</v>
      </c>
      <c r="M63" s="194" t="str">
        <f>+IF('Despacho por color'!H36="","",'Despacho por color'!H36)</f>
        <v/>
      </c>
      <c r="N63" s="36" t="str">
        <f>+IF('Despacho por color'!I36="","",'Despacho por color'!I36)</f>
        <v/>
      </c>
      <c r="O63" s="235">
        <f>+IF('Despacho por color'!G72="","",'Despacho por color'!G72)</f>
        <v>20.8521</v>
      </c>
      <c r="P63" s="194" t="str">
        <f>+IF('Despacho por color'!H72="","",'Despacho por color'!H72)</f>
        <v/>
      </c>
      <c r="Q63" s="29" t="str">
        <f>+IF('Despacho por color'!I72="","",'Despacho por color'!I72)</f>
        <v/>
      </c>
    </row>
    <row r="64" spans="8:17" ht="8" customHeight="1" thickBot="1"/>
    <row r="65" spans="8:17">
      <c r="H65" s="12"/>
      <c r="I65" s="262" t="s">
        <v>170</v>
      </c>
      <c r="J65" s="263"/>
      <c r="K65" s="264"/>
      <c r="L65" s="262" t="s">
        <v>171</v>
      </c>
      <c r="M65" s="263"/>
      <c r="N65" s="264"/>
      <c r="O65" s="262" t="s">
        <v>172</v>
      </c>
      <c r="P65" s="263"/>
      <c r="Q65" s="265"/>
    </row>
    <row r="66" spans="8:17" ht="42">
      <c r="H66" s="13"/>
      <c r="I66" s="231" t="s">
        <v>275</v>
      </c>
      <c r="J66" s="18" t="s">
        <v>279</v>
      </c>
      <c r="K66" s="14" t="s">
        <v>16</v>
      </c>
      <c r="L66" s="231" t="s">
        <v>275</v>
      </c>
      <c r="M66" s="18" t="s">
        <v>279</v>
      </c>
      <c r="N66" s="14" t="s">
        <v>16</v>
      </c>
      <c r="O66" s="231" t="s">
        <v>275</v>
      </c>
      <c r="P66" s="18" t="s">
        <v>279</v>
      </c>
      <c r="Q66" s="11" t="s">
        <v>16</v>
      </c>
    </row>
    <row r="67" spans="8:17" ht="13" customHeight="1">
      <c r="H67" s="19" t="str">
        <f>+H52</f>
        <v>Ene</v>
      </c>
      <c r="I67" s="234">
        <f>+IF('Despacho por color'!G79="","",'Despacho por color'!G79)</f>
        <v>30.4208</v>
      </c>
      <c r="J67" s="26">
        <f>+IF('Despacho por color'!H79="","",'Despacho por color'!H79)</f>
        <v>24.853200000000001</v>
      </c>
      <c r="K67" s="35">
        <f>+IF('Despacho por color'!I79="","",'Despacho por color'!I79)</f>
        <v>-0.18301951296481356</v>
      </c>
      <c r="L67" s="234">
        <f>+IF('Despacho por color'!G97="","",'Despacho por color'!G97)</f>
        <v>15.882300000000001</v>
      </c>
      <c r="M67" s="26">
        <f>+IF('Despacho por color'!H97="","",'Despacho por color'!H97)</f>
        <v>13.888400000000001</v>
      </c>
      <c r="N67" s="35">
        <f>+IF('Despacho por color'!I97="","",'Despacho por color'!I97)</f>
        <v>-0.12554227032608622</v>
      </c>
      <c r="O67" s="234">
        <f>+IF('Despacho por color'!G133="","",'Despacho por color'!G133)</f>
        <v>46.667900000000003</v>
      </c>
      <c r="P67" s="26">
        <f>+IF('Despacho por color'!H133="","",'Despacho por color'!H133)</f>
        <v>39.075099999999999</v>
      </c>
      <c r="Q67" s="22">
        <f>+IF('Despacho por color'!I133="","",'Despacho por color'!I133)</f>
        <v>-0.16269855725241555</v>
      </c>
    </row>
    <row r="68" spans="8:17" ht="13" customHeight="1">
      <c r="H68" s="19" t="str">
        <f t="shared" ref="H68:H78" si="2">+H53</f>
        <v>Feb</v>
      </c>
      <c r="I68" s="234">
        <f>+IF('Despacho por color'!G80="","",'Despacho por color'!G80)</f>
        <v>27.327200000000001</v>
      </c>
      <c r="J68" s="26">
        <f>+IF('Despacho por color'!H80="","",'Despacho por color'!H80)</f>
        <v>22.9437</v>
      </c>
      <c r="K68" s="35">
        <f>+IF('Despacho por color'!I80="","",'Despacho por color'!I80)</f>
        <v>-0.16040794519745893</v>
      </c>
      <c r="L68" s="234">
        <f>+IF('Despacho por color'!G98="","",'Despacho por color'!G98)</f>
        <v>13.8736</v>
      </c>
      <c r="M68" s="26">
        <f>+IF('Despacho por color'!H98="","",'Despacho por color'!H98)</f>
        <v>15.055899999999999</v>
      </c>
      <c r="N68" s="35">
        <f>+IF('Despacho por color'!I98="","",'Despacho por color'!I98)</f>
        <v>8.5219409526006151E-2</v>
      </c>
      <c r="O68" s="234">
        <f>+IF('Despacho por color'!G134="","",'Despacho por color'!G134)</f>
        <v>41.5229</v>
      </c>
      <c r="P68" s="26">
        <f>+IF('Despacho por color'!H134="","",'Despacho por color'!H134)</f>
        <v>38.477400000000003</v>
      </c>
      <c r="Q68" s="22">
        <f>+IF('Despacho por color'!I134="","",'Despacho por color'!I134)</f>
        <v>-7.3345069828937737E-2</v>
      </c>
    </row>
    <row r="69" spans="8:17" ht="13" customHeight="1">
      <c r="H69" s="19" t="str">
        <f t="shared" si="2"/>
        <v>Mar</v>
      </c>
      <c r="I69" s="234">
        <f>+IF('Despacho por color'!G81="","",'Despacho por color'!G81)</f>
        <v>26.874500000000001</v>
      </c>
      <c r="J69" s="26">
        <f>+IF('Despacho por color'!H81="","",'Despacho por color'!H81)</f>
        <v>31.6998</v>
      </c>
      <c r="K69" s="35">
        <f>+IF('Despacho por color'!I81="","",'Despacho por color'!I81)</f>
        <v>0.17954938696533884</v>
      </c>
      <c r="L69" s="234">
        <f>+IF('Despacho por color'!G99="","",'Despacho por color'!G99)</f>
        <v>15.1363</v>
      </c>
      <c r="M69" s="26">
        <f>+IF('Despacho por color'!H99="","",'Despacho por color'!H99)</f>
        <v>17.6586</v>
      </c>
      <c r="N69" s="35">
        <f>+IF('Despacho por color'!I99="","",'Despacho por color'!I99)</f>
        <v>0.16663913902340721</v>
      </c>
      <c r="O69" s="234">
        <f>+IF('Despacho por color'!G135="","",'Despacho por color'!G135)</f>
        <v>42.3673</v>
      </c>
      <c r="P69" s="26">
        <f>+IF('Despacho por color'!H135="","",'Despacho por color'!H135)</f>
        <v>49.829599999999999</v>
      </c>
      <c r="Q69" s="22">
        <f>+IF('Despacho por color'!I135="","",'Despacho por color'!I135)</f>
        <v>0.17613348030202536</v>
      </c>
    </row>
    <row r="70" spans="8:17" ht="13" customHeight="1">
      <c r="H70" s="19" t="str">
        <f t="shared" si="2"/>
        <v>Abr</v>
      </c>
      <c r="I70" s="234">
        <f>+IF('Despacho por color'!G82="","",'Despacho por color'!G82)</f>
        <v>26.936499999999999</v>
      </c>
      <c r="J70" s="26">
        <f>+IF('Despacho por color'!H82="","",'Despacho por color'!H82)</f>
        <v>26.0093</v>
      </c>
      <c r="K70" s="35">
        <f>+IF('Despacho por color'!I82="","",'Despacho por color'!I82)</f>
        <v>-3.4421695468973335E-2</v>
      </c>
      <c r="L70" s="234">
        <f>+IF('Despacho por color'!G100="","",'Despacho por color'!G100)</f>
        <v>17.227499999999999</v>
      </c>
      <c r="M70" s="26">
        <f>+IF('Despacho por color'!H100="","",'Despacho por color'!H100)</f>
        <v>18.6356</v>
      </c>
      <c r="N70" s="35">
        <f>+IF('Despacho por color'!I100="","",'Despacho por color'!I100)</f>
        <v>8.1735597155710327E-2</v>
      </c>
      <c r="O70" s="234">
        <f>+IF('Despacho por color'!G136="","",'Despacho por color'!G136)</f>
        <v>44.594799999999999</v>
      </c>
      <c r="P70" s="26">
        <f>+IF('Despacho por color'!H136="","",'Despacho por color'!H136)</f>
        <v>45.136800000000001</v>
      </c>
      <c r="Q70" s="22">
        <f>+IF('Despacho por color'!I136="","",'Despacho por color'!I136)</f>
        <v>1.2153883412415745E-2</v>
      </c>
    </row>
    <row r="71" spans="8:17" ht="13" customHeight="1">
      <c r="H71" s="19" t="str">
        <f t="shared" si="2"/>
        <v>May</v>
      </c>
      <c r="I71" s="234">
        <f>+IF('Despacho por color'!G83="","",'Despacho por color'!G83)</f>
        <v>25.442699999999999</v>
      </c>
      <c r="J71" s="26">
        <f>+IF('Despacho por color'!H83="","",'Despacho por color'!H83)</f>
        <v>26.8659</v>
      </c>
      <c r="K71" s="35">
        <f>+IF('Despacho por color'!I83="","",'Despacho por color'!I83)</f>
        <v>5.593745946774531E-2</v>
      </c>
      <c r="L71" s="234">
        <f>+IF('Despacho por color'!G101="","",'Despacho por color'!G101)</f>
        <v>18.049099999999999</v>
      </c>
      <c r="M71" s="26">
        <f>+IF('Despacho por color'!H101="","",'Despacho por color'!H101)</f>
        <v>18.4617</v>
      </c>
      <c r="N71" s="35">
        <f>+IF('Despacho por color'!I101="","",'Despacho por color'!I101)</f>
        <v>2.2859865588866102E-2</v>
      </c>
      <c r="O71" s="234">
        <f>+IF('Despacho por color'!G137="","",'Despacho por color'!G137)</f>
        <v>43.942900000000002</v>
      </c>
      <c r="P71" s="26">
        <f>+IF('Despacho por color'!H137="","",'Despacho por color'!H137)</f>
        <v>45.860100000000003</v>
      </c>
      <c r="Q71" s="22">
        <f>+IF('Despacho por color'!I137="","",'Despacho por color'!I137)</f>
        <v>4.3629346265267044E-2</v>
      </c>
    </row>
    <row r="72" spans="8:17" ht="13" customHeight="1">
      <c r="H72" s="19" t="str">
        <f t="shared" si="2"/>
        <v>Jun</v>
      </c>
      <c r="I72" s="234">
        <f>+IF('Despacho por color'!G84="","",'Despacho por color'!G84)</f>
        <v>42.106400000000001</v>
      </c>
      <c r="J72" s="26">
        <f>+IF('Despacho por color'!H84="","",'Despacho por color'!H84)</f>
        <v>29.957999999999998</v>
      </c>
      <c r="K72" s="35">
        <f>+IF('Despacho por color'!I84="","",'Despacho por color'!I84)</f>
        <v>-0.28851671004882873</v>
      </c>
      <c r="L72" s="234">
        <f>+IF('Despacho por color'!G102="","",'Despacho por color'!G102)</f>
        <v>21.653400000000001</v>
      </c>
      <c r="M72" s="26">
        <f>+IF('Despacho por color'!H102="","",'Despacho por color'!H102)</f>
        <v>23.2361</v>
      </c>
      <c r="N72" s="35">
        <f>+IF('Despacho por color'!I102="","",'Despacho por color'!I102)</f>
        <v>7.3092447375469938E-2</v>
      </c>
      <c r="O72" s="234">
        <f>+IF('Despacho por color'!G138="","",'Despacho por color'!G138)</f>
        <v>64.205600000000004</v>
      </c>
      <c r="P72" s="26">
        <f>+IF('Despacho por color'!H138="","",'Despacho por color'!H138)</f>
        <v>53.820099999999996</v>
      </c>
      <c r="Q72" s="22">
        <f>+IF('Despacho por color'!I138="","",'Despacho por color'!I138)</f>
        <v>-0.16175380340655654</v>
      </c>
    </row>
    <row r="73" spans="8:17" ht="13" customHeight="1">
      <c r="H73" s="19" t="str">
        <f t="shared" si="2"/>
        <v>Jul</v>
      </c>
      <c r="I73" s="234">
        <f>+IF('Despacho por color'!G85="","",'Despacho por color'!G85)</f>
        <v>39.0657</v>
      </c>
      <c r="J73" s="26">
        <f>+IF('Despacho por color'!H85="","",'Despacho por color'!H85)</f>
        <v>37.251100000000001</v>
      </c>
      <c r="K73" s="35">
        <f>+IF('Despacho por color'!I85="","",'Despacho por color'!I85)</f>
        <v>-4.6449954819701156E-2</v>
      </c>
      <c r="L73" s="234">
        <f>+IF('Despacho por color'!G103="","",'Despacho por color'!G103)</f>
        <v>18.337599999999998</v>
      </c>
      <c r="M73" s="26">
        <f>+IF('Despacho por color'!H103="","",'Despacho por color'!H103)</f>
        <v>21.290199999999999</v>
      </c>
      <c r="N73" s="35">
        <f>+IF('Despacho por color'!I103="","",'Despacho por color'!I103)</f>
        <v>0.16101343687287328</v>
      </c>
      <c r="O73" s="234">
        <f>+IF('Despacho por color'!G139="","",'Despacho por color'!G139)</f>
        <v>58.121600000000001</v>
      </c>
      <c r="P73" s="26">
        <f>+IF('Despacho por color'!H139="","",'Despacho por color'!H139)</f>
        <v>59.142200000000003</v>
      </c>
      <c r="Q73" s="22">
        <f>+IF('Despacho por color'!I139="","",'Despacho por color'!I139)</f>
        <v>1.7559736827616579E-2</v>
      </c>
    </row>
    <row r="74" spans="8:17" ht="13" customHeight="1">
      <c r="H74" s="19" t="str">
        <f t="shared" si="2"/>
        <v>Ago</v>
      </c>
      <c r="I74" s="234">
        <f>+IF('Despacho por color'!G86="","",'Despacho por color'!G86)</f>
        <v>39.629100000000001</v>
      </c>
      <c r="J74" s="26" t="str">
        <f>+IF('Despacho por color'!H86="","",'Despacho por color'!H86)</f>
        <v/>
      </c>
      <c r="K74" s="35" t="str">
        <f>+IF('Despacho por color'!I86="","",'Despacho por color'!I86)</f>
        <v/>
      </c>
      <c r="L74" s="234">
        <f>+IF('Despacho por color'!G104="","",'Despacho por color'!G104)</f>
        <v>20.9193</v>
      </c>
      <c r="M74" s="26" t="str">
        <f>+IF('Despacho por color'!H104="","",'Despacho por color'!H104)</f>
        <v/>
      </c>
      <c r="N74" s="35" t="str">
        <f>+IF('Despacho por color'!I104="","",'Despacho por color'!I104)</f>
        <v/>
      </c>
      <c r="O74" s="234">
        <f>+IF('Despacho por color'!G140="","",'Despacho por color'!G140)</f>
        <v>61.192</v>
      </c>
      <c r="P74" s="26" t="str">
        <f>+IF('Despacho por color'!H140="","",'Despacho por color'!H140)</f>
        <v/>
      </c>
      <c r="Q74" s="22" t="str">
        <f>+IF('Despacho por color'!I140="","",'Despacho por color'!I140)</f>
        <v/>
      </c>
    </row>
    <row r="75" spans="8:17" ht="13" customHeight="1">
      <c r="H75" s="19" t="str">
        <f t="shared" si="2"/>
        <v>Sep</v>
      </c>
      <c r="I75" s="234">
        <f>+IF('Despacho por color'!G87="","",'Despacho por color'!G87)</f>
        <v>39.172199999999997</v>
      </c>
      <c r="J75" s="26" t="str">
        <f>+IF('Despacho por color'!H87="","",'Despacho por color'!H87)</f>
        <v/>
      </c>
      <c r="K75" s="35" t="str">
        <f>+IF('Despacho por color'!I87="","",'Despacho por color'!I87)</f>
        <v/>
      </c>
      <c r="L75" s="234">
        <f>+IF('Despacho por color'!G105="","",'Despacho por color'!G105)</f>
        <v>16.201000000000001</v>
      </c>
      <c r="M75" s="26" t="str">
        <f>+IF('Despacho por color'!H105="","",'Despacho por color'!H105)</f>
        <v/>
      </c>
      <c r="N75" s="35" t="str">
        <f>+IF('Despacho por color'!I105="","",'Despacho por color'!I105)</f>
        <v/>
      </c>
      <c r="O75" s="234">
        <f>+IF('Despacho por color'!G141="","",'Despacho por color'!G141)</f>
        <v>56.018700000000003</v>
      </c>
      <c r="P75" s="26" t="str">
        <f>+IF('Despacho por color'!H141="","",'Despacho por color'!H141)</f>
        <v/>
      </c>
      <c r="Q75" s="22" t="str">
        <f>+IF('Despacho por color'!I141="","",'Despacho por color'!I141)</f>
        <v/>
      </c>
    </row>
    <row r="76" spans="8:17" ht="13" customHeight="1">
      <c r="H76" s="19" t="str">
        <f t="shared" si="2"/>
        <v>Oct</v>
      </c>
      <c r="I76" s="234">
        <f>+IF('Despacho por color'!G88="","",'Despacho por color'!G88)</f>
        <v>34.020400000000002</v>
      </c>
      <c r="J76" s="26" t="str">
        <f>+IF('Despacho por color'!H88="","",'Despacho por color'!H88)</f>
        <v/>
      </c>
      <c r="K76" s="35" t="str">
        <f>+IF('Despacho por color'!I88="","",'Despacho por color'!I88)</f>
        <v/>
      </c>
      <c r="L76" s="234">
        <f>+IF('Despacho por color'!G106="","",'Despacho por color'!G106)</f>
        <v>16.1389</v>
      </c>
      <c r="M76" s="26" t="str">
        <f>+IF('Despacho por color'!H106="","",'Despacho por color'!H106)</f>
        <v/>
      </c>
      <c r="N76" s="35" t="str">
        <f>+IF('Despacho por color'!I106="","",'Despacho por color'!I106)</f>
        <v/>
      </c>
      <c r="O76" s="234">
        <f>+IF('Despacho por color'!G142="","",'Despacho por color'!G142)</f>
        <v>50.850900000000003</v>
      </c>
      <c r="P76" s="26" t="str">
        <f>+IF('Despacho por color'!H142="","",'Despacho por color'!H142)</f>
        <v/>
      </c>
      <c r="Q76" s="22" t="str">
        <f>+IF('Despacho por color'!I142="","",'Despacho por color'!I142)</f>
        <v/>
      </c>
    </row>
    <row r="77" spans="8:17" ht="13" customHeight="1">
      <c r="H77" s="19" t="str">
        <f t="shared" si="2"/>
        <v>Nov</v>
      </c>
      <c r="I77" s="234">
        <f>+IF('Despacho por color'!G89="","",'Despacho por color'!G89)</f>
        <v>34.291499999999999</v>
      </c>
      <c r="J77" s="26" t="str">
        <f>+IF('Despacho por color'!H89="","",'Despacho por color'!H89)</f>
        <v/>
      </c>
      <c r="K77" s="35" t="str">
        <f>+IF('Despacho por color'!I89="","",'Despacho por color'!I89)</f>
        <v/>
      </c>
      <c r="L77" s="234">
        <f>+IF('Despacho por color'!G107="","",'Despacho por color'!G107)</f>
        <v>20.292300000000001</v>
      </c>
      <c r="M77" s="26" t="str">
        <f>+IF('Despacho por color'!H107="","",'Despacho por color'!H107)</f>
        <v/>
      </c>
      <c r="N77" s="35" t="str">
        <f>+IF('Despacho por color'!I107="","",'Despacho por color'!I107)</f>
        <v/>
      </c>
      <c r="O77" s="234">
        <f>+IF('Despacho por color'!G143="","",'Despacho por color'!G143)</f>
        <v>55.354599999999998</v>
      </c>
      <c r="P77" s="26" t="str">
        <f>+IF('Despacho por color'!H143="","",'Despacho por color'!H143)</f>
        <v/>
      </c>
      <c r="Q77" s="22" t="str">
        <f>+IF('Despacho por color'!I143="","",'Despacho por color'!I143)</f>
        <v/>
      </c>
    </row>
    <row r="78" spans="8:17" ht="13" customHeight="1" thickBot="1">
      <c r="H78" s="23" t="str">
        <f t="shared" si="2"/>
        <v>Dic</v>
      </c>
      <c r="I78" s="235">
        <f>+IF('Despacho por color'!G90="","",'Despacho por color'!G90)</f>
        <v>34.266199999999998</v>
      </c>
      <c r="J78" s="194" t="str">
        <f>+IF('Despacho por color'!H90="","",'Despacho por color'!H90)</f>
        <v/>
      </c>
      <c r="K78" s="36" t="str">
        <f>+IF('Despacho por color'!I90="","",'Despacho por color'!I90)</f>
        <v/>
      </c>
      <c r="L78" s="235">
        <f>+IF('Despacho por color'!G108="","",'Despacho por color'!G108)</f>
        <v>18.767199999999999</v>
      </c>
      <c r="M78" s="194" t="str">
        <f>+IF('Despacho por color'!H108="","",'Despacho por color'!H108)</f>
        <v/>
      </c>
      <c r="N78" s="36" t="str">
        <f>+IF('Despacho por color'!I108="","",'Despacho por color'!I108)</f>
        <v/>
      </c>
      <c r="O78" s="235">
        <f>+IF('Despacho por color'!G144="","",'Despacho por color'!G144)</f>
        <v>53.632399999999997</v>
      </c>
      <c r="P78" s="194" t="str">
        <f>+IF('Despacho por color'!H144="","",'Despacho por color'!H144)</f>
        <v/>
      </c>
      <c r="Q78" s="29" t="str">
        <f>+IF('Despacho por color'!I144="","",'Despacho por color'!I144)</f>
        <v/>
      </c>
    </row>
    <row r="79" spans="8:17" ht="8" customHeight="1" thickBot="1"/>
    <row r="80" spans="8:17" ht="42">
      <c r="N80" s="15"/>
      <c r="O80" s="16" t="s">
        <v>275</v>
      </c>
      <c r="P80" s="16" t="s">
        <v>279</v>
      </c>
      <c r="Q80" s="17" t="s">
        <v>16</v>
      </c>
    </row>
    <row r="81" spans="14:17" ht="13" customHeight="1">
      <c r="N81" s="27" t="str">
        <f t="shared" ref="N81:N92" si="3">+H67</f>
        <v>Ene</v>
      </c>
      <c r="O81" s="229">
        <f>+IF('Despacho por variedad'!G7="","",'Despacho por variedad'!G7)</f>
        <v>9.5218000000000007</v>
      </c>
      <c r="P81" s="26">
        <f>+IF('Despacho por variedad'!H7="","",'Despacho por variedad'!H7)</f>
        <v>8.0413999999999994</v>
      </c>
      <c r="Q81" s="22">
        <f>+IF('Despacho por variedad'!I7="","",'Despacho por variedad'!I7)</f>
        <v>-0.15547480518389389</v>
      </c>
    </row>
    <row r="82" spans="14:17" ht="13" customHeight="1">
      <c r="N82" s="27" t="str">
        <f t="shared" si="3"/>
        <v>Feb</v>
      </c>
      <c r="O82" s="229">
        <f>+IF('Despacho por variedad'!G8="","",'Despacho por variedad'!G8)</f>
        <v>8.8573000000000004</v>
      </c>
      <c r="P82" s="26">
        <f>+IF('Despacho por variedad'!H8="","",'Despacho por variedad'!H8)</f>
        <v>9.5902999999999992</v>
      </c>
      <c r="Q82" s="22">
        <f>+IF('Despacho por variedad'!I8="","",'Despacho por variedad'!I8)</f>
        <v>8.2756596253937387E-2</v>
      </c>
    </row>
    <row r="83" spans="14:17" ht="13" customHeight="1">
      <c r="N83" s="27" t="str">
        <f t="shared" si="3"/>
        <v>Mar</v>
      </c>
      <c r="O83" s="229">
        <f>+IF('Despacho por variedad'!G9="","",'Despacho por variedad'!G9)</f>
        <v>9.0157000000000007</v>
      </c>
      <c r="P83" s="26">
        <f>+IF('Despacho por variedad'!H9="","",'Despacho por variedad'!H9)</f>
        <v>10.276300000000001</v>
      </c>
      <c r="Q83" s="22">
        <f>+IF('Despacho por variedad'!I9="","",'Despacho por variedad'!I9)</f>
        <v>0.13982275364087093</v>
      </c>
    </row>
    <row r="84" spans="14:17" ht="13" customHeight="1">
      <c r="N84" s="27" t="str">
        <f t="shared" si="3"/>
        <v>Abr</v>
      </c>
      <c r="O84" s="229">
        <f>+IF('Despacho por variedad'!G10="","",'Despacho por variedad'!G10)</f>
        <v>11.901199999999999</v>
      </c>
      <c r="P84" s="26">
        <f>+IF('Despacho por variedad'!H10="","",'Despacho por variedad'!H10)</f>
        <v>11.2521</v>
      </c>
      <c r="Q84" s="22">
        <f>+IF('Despacho por variedad'!I10="","",'Despacho por variedad'!I10)</f>
        <v>-5.4540718582999914E-2</v>
      </c>
    </row>
    <row r="85" spans="14:17" ht="13" customHeight="1">
      <c r="N85" s="27" t="str">
        <f t="shared" si="3"/>
        <v>May</v>
      </c>
      <c r="O85" s="229">
        <f>+IF('Despacho por variedad'!G11="","",'Despacho por variedad'!G11)</f>
        <v>12.497400000000001</v>
      </c>
      <c r="P85" s="26">
        <f>+IF('Despacho por variedad'!H11="","",'Despacho por variedad'!H11)</f>
        <v>10.296900000000001</v>
      </c>
      <c r="Q85" s="22">
        <f>+IF('Despacho por variedad'!I11="","",'Despacho por variedad'!I11)</f>
        <v>-0.17607662393777901</v>
      </c>
    </row>
    <row r="86" spans="14:17" ht="13" customHeight="1">
      <c r="N86" s="27" t="str">
        <f t="shared" si="3"/>
        <v>Jun</v>
      </c>
      <c r="O86" s="229">
        <f>+IF('Despacho por variedad'!G12="","",'Despacho por variedad'!G12)</f>
        <v>12.785</v>
      </c>
      <c r="P86" s="26">
        <f>+IF('Despacho por variedad'!H12="","",'Despacho por variedad'!H12)</f>
        <v>11.76</v>
      </c>
      <c r="Q86" s="22">
        <f>+IF('Despacho por variedad'!I12="","",'Despacho por variedad'!I12)</f>
        <v>-8.0172076652326951E-2</v>
      </c>
    </row>
    <row r="87" spans="14:17" ht="13" customHeight="1">
      <c r="N87" s="27" t="str">
        <f t="shared" si="3"/>
        <v>Jul</v>
      </c>
      <c r="O87" s="229">
        <f>+IF('Despacho por variedad'!G13="","",'Despacho por variedad'!G13)</f>
        <v>10.685600000000001</v>
      </c>
      <c r="P87" s="26" t="str">
        <f>+IF('Despacho por variedad'!H13="","",'Despacho por variedad'!H13)</f>
        <v/>
      </c>
      <c r="Q87" s="22" t="str">
        <f>+IF('Despacho por variedad'!I13="","",'Despacho por variedad'!I13)</f>
        <v/>
      </c>
    </row>
    <row r="88" spans="14:17" ht="13" customHeight="1">
      <c r="N88" s="27" t="str">
        <f t="shared" si="3"/>
        <v>Ago</v>
      </c>
      <c r="O88" s="229">
        <f>+IF('Despacho por variedad'!G14="","",'Despacho por variedad'!G14)</f>
        <v>12.0411</v>
      </c>
      <c r="P88" s="26" t="str">
        <f>+IF('Despacho por variedad'!H14="","",'Despacho por variedad'!H14)</f>
        <v/>
      </c>
      <c r="Q88" s="22" t="str">
        <f>+IF('Despacho por variedad'!I14="","",'Despacho por variedad'!I14)</f>
        <v/>
      </c>
    </row>
    <row r="89" spans="14:17" ht="13" customHeight="1">
      <c r="N89" s="27" t="str">
        <f t="shared" si="3"/>
        <v>Sep</v>
      </c>
      <c r="O89" s="229">
        <f>+IF('Despacho por variedad'!G15="","",'Despacho por variedad'!G15)</f>
        <v>9.3356999999999992</v>
      </c>
      <c r="P89" s="26" t="str">
        <f>+IF('Despacho por variedad'!H15="","",'Despacho por variedad'!H15)</f>
        <v/>
      </c>
      <c r="Q89" s="22" t="str">
        <f>+IF('Despacho por variedad'!I15="","",'Despacho por variedad'!I15)</f>
        <v/>
      </c>
    </row>
    <row r="90" spans="14:17" ht="13" customHeight="1">
      <c r="N90" s="27" t="str">
        <f t="shared" si="3"/>
        <v>Oct</v>
      </c>
      <c r="O90" s="229">
        <f>+IF('Despacho por variedad'!G16="","",'Despacho por variedad'!G16)</f>
        <v>9.9420000000000002</v>
      </c>
      <c r="P90" s="26" t="str">
        <f>+IF('Despacho por variedad'!H16="","",'Despacho por variedad'!H16)</f>
        <v/>
      </c>
      <c r="Q90" s="22" t="str">
        <f>+IF('Despacho por variedad'!I16="","",'Despacho por variedad'!I16)</f>
        <v/>
      </c>
    </row>
    <row r="91" spans="14:17" ht="13" customHeight="1">
      <c r="N91" s="27" t="str">
        <f t="shared" si="3"/>
        <v>Nov</v>
      </c>
      <c r="O91" s="229">
        <f>+IF('Despacho por variedad'!G17="","",'Despacho por variedad'!G17)</f>
        <v>11.257199999999999</v>
      </c>
      <c r="P91" s="26" t="str">
        <f>+IF('Despacho por variedad'!H17="","",'Despacho por variedad'!H17)</f>
        <v/>
      </c>
      <c r="Q91" s="22" t="str">
        <f>+IF('Despacho por variedad'!I17="","",'Despacho por variedad'!I17)</f>
        <v/>
      </c>
    </row>
    <row r="92" spans="14:17" ht="13" customHeight="1" thickBot="1">
      <c r="N92" s="28" t="str">
        <f t="shared" si="3"/>
        <v>Dic</v>
      </c>
      <c r="O92" s="233">
        <f>+IF('Despacho por variedad'!G18="","",'Despacho por variedad'!G18)</f>
        <v>10.2209</v>
      </c>
      <c r="P92" s="194" t="str">
        <f>+IF('Despacho por variedad'!H18="","",'Despacho por variedad'!H18)</f>
        <v/>
      </c>
      <c r="Q92" s="29" t="str">
        <f>+IF('Despacho por variedad'!I18="","",'Despacho por variedad'!I18)</f>
        <v/>
      </c>
    </row>
    <row r="93" spans="14:17" ht="8" customHeight="1" thickBot="1">
      <c r="N93" s="232"/>
      <c r="O93" s="230"/>
    </row>
    <row r="94" spans="14:17" ht="42">
      <c r="N94" s="15"/>
      <c r="O94" s="16" t="s">
        <v>275</v>
      </c>
      <c r="P94" s="16" t="s">
        <v>279</v>
      </c>
      <c r="Q94" s="17" t="s">
        <v>16</v>
      </c>
    </row>
    <row r="95" spans="14:17" ht="13" customHeight="1">
      <c r="N95" s="27" t="str">
        <f>+N81</f>
        <v>Ene</v>
      </c>
      <c r="O95" s="229">
        <f>+IF('Despacho por variedad'!G25="","",'Despacho por variedad'!G25)</f>
        <v>2.7635999999999998</v>
      </c>
      <c r="P95" s="26">
        <f>+IF('Despacho por variedad'!H25="","",'Despacho por variedad'!H25)</f>
        <v>2.1682999999999999</v>
      </c>
      <c r="Q95" s="22">
        <f>+IF('Despacho por variedad'!I25="","",'Despacho por variedad'!I25)</f>
        <v>-0.21540743957157327</v>
      </c>
    </row>
    <row r="96" spans="14:17" ht="13" customHeight="1">
      <c r="N96" s="27" t="str">
        <f t="shared" ref="N96:N106" si="4">+N82</f>
        <v>Feb</v>
      </c>
      <c r="O96" s="229">
        <f>+IF('Despacho por variedad'!G26="","",'Despacho por variedad'!G26)</f>
        <v>2.2075999999999998</v>
      </c>
      <c r="P96" s="26">
        <f>+IF('Despacho por variedad'!H26="","",'Despacho por variedad'!H26)</f>
        <v>2.9184999999999999</v>
      </c>
      <c r="Q96" s="22">
        <f>+IF('Despacho por variedad'!I26="","",'Despacho por variedad'!I26)</f>
        <v>0.3220239173763364</v>
      </c>
    </row>
    <row r="97" spans="14:17" ht="13" customHeight="1">
      <c r="N97" s="27" t="str">
        <f t="shared" si="4"/>
        <v>Mar</v>
      </c>
      <c r="O97" s="229">
        <f>+IF('Despacho por variedad'!G27="","",'Despacho por variedad'!G27)</f>
        <v>3.4201000000000001</v>
      </c>
      <c r="P97" s="26">
        <f>+IF('Despacho por variedad'!H27="","",'Despacho por variedad'!H27)</f>
        <v>3.2936999999999999</v>
      </c>
      <c r="Q97" s="22">
        <f>+IF('Despacho por variedad'!I27="","",'Despacho por variedad'!I27)</f>
        <v>-3.6957983684687612E-2</v>
      </c>
    </row>
    <row r="98" spans="14:17" ht="13" customHeight="1">
      <c r="N98" s="27" t="str">
        <f t="shared" si="4"/>
        <v>Abr</v>
      </c>
      <c r="O98" s="229">
        <f>+IF('Despacho por variedad'!G28="","",'Despacho por variedad'!G28)</f>
        <v>2.6941999999999999</v>
      </c>
      <c r="P98" s="26">
        <f>+IF('Despacho por variedad'!H28="","",'Despacho por variedad'!H28)</f>
        <v>3.6480999999999999</v>
      </c>
      <c r="Q98" s="22">
        <f>+IF('Despacho por variedad'!I28="","",'Despacho por variedad'!I28)</f>
        <v>0.35405686289065397</v>
      </c>
    </row>
    <row r="99" spans="14:17" ht="13" customHeight="1">
      <c r="N99" s="27" t="str">
        <f t="shared" si="4"/>
        <v>May</v>
      </c>
      <c r="O99" s="229">
        <f>+IF('Despacho por variedad'!G29="","",'Despacho por variedad'!G29)</f>
        <v>3.3153000000000001</v>
      </c>
      <c r="P99" s="26">
        <f>+IF('Despacho por variedad'!H29="","",'Despacho por variedad'!H29)</f>
        <v>2.2772999999999999</v>
      </c>
      <c r="Q99" s="22">
        <f>+IF('Despacho por variedad'!I29="","",'Despacho por variedad'!I29)</f>
        <v>-0.31309383766175014</v>
      </c>
    </row>
    <row r="100" spans="14:17" ht="13" customHeight="1">
      <c r="N100" s="27" t="str">
        <f t="shared" si="4"/>
        <v>Jun</v>
      </c>
      <c r="O100" s="229">
        <f>+IF('Despacho por variedad'!G30="","",'Despacho por variedad'!G30)</f>
        <v>2.5125000000000002</v>
      </c>
      <c r="P100" s="26">
        <f>+IF('Despacho por variedad'!H30="","",'Despacho por variedad'!H30)</f>
        <v>3.0608</v>
      </c>
      <c r="Q100" s="22">
        <f>+IF('Despacho por variedad'!I30="","",'Despacho por variedad'!I30)</f>
        <v>0.21822885572139294</v>
      </c>
    </row>
    <row r="101" spans="14:17" ht="13" customHeight="1">
      <c r="N101" s="27" t="str">
        <f t="shared" si="4"/>
        <v>Jul</v>
      </c>
      <c r="O101" s="229">
        <f>+IF('Despacho por variedad'!G31="","",'Despacho por variedad'!G31)</f>
        <v>3.1440999999999999</v>
      </c>
      <c r="P101" s="26" t="str">
        <f>+IF('Despacho por variedad'!H31="","",'Despacho por variedad'!H31)</f>
        <v/>
      </c>
      <c r="Q101" s="22" t="str">
        <f>+IF('Despacho por variedad'!I31="","",'Despacho por variedad'!I31)</f>
        <v/>
      </c>
    </row>
    <row r="102" spans="14:17" ht="13" customHeight="1">
      <c r="N102" s="27" t="str">
        <f t="shared" si="4"/>
        <v>Ago</v>
      </c>
      <c r="O102" s="229">
        <f>+IF('Despacho por variedad'!G32="","",'Despacho por variedad'!G32)</f>
        <v>3.5323000000000002</v>
      </c>
      <c r="P102" s="26" t="str">
        <f>+IF('Despacho por variedad'!H32="","",'Despacho por variedad'!H32)</f>
        <v/>
      </c>
      <c r="Q102" s="22" t="str">
        <f>+IF('Despacho por variedad'!I32="","",'Despacho por variedad'!I32)</f>
        <v/>
      </c>
    </row>
    <row r="103" spans="14:17" ht="13" customHeight="1">
      <c r="N103" s="27" t="str">
        <f t="shared" si="4"/>
        <v>Sep</v>
      </c>
      <c r="O103" s="229">
        <f>+IF('Despacho por variedad'!G33="","",'Despacho por variedad'!G33)</f>
        <v>3.1021999999999998</v>
      </c>
      <c r="P103" s="26" t="str">
        <f>+IF('Despacho por variedad'!H33="","",'Despacho por variedad'!H33)</f>
        <v/>
      </c>
      <c r="Q103" s="22" t="str">
        <f>+IF('Despacho por variedad'!I33="","",'Despacho por variedad'!I33)</f>
        <v/>
      </c>
    </row>
    <row r="104" spans="14:17" ht="13" customHeight="1">
      <c r="N104" s="27" t="str">
        <f t="shared" si="4"/>
        <v>Oct</v>
      </c>
      <c r="O104" s="229">
        <f>+IF('Despacho por variedad'!G34="","",'Despacho por variedad'!G34)</f>
        <v>2.7732000000000001</v>
      </c>
      <c r="P104" s="26" t="str">
        <f>+IF('Despacho por variedad'!H34="","",'Despacho por variedad'!H34)</f>
        <v/>
      </c>
      <c r="Q104" s="22" t="str">
        <f>+IF('Despacho por variedad'!I34="","",'Despacho por variedad'!I34)</f>
        <v/>
      </c>
    </row>
    <row r="105" spans="14:17" ht="13" customHeight="1">
      <c r="N105" s="27" t="str">
        <f t="shared" si="4"/>
        <v>Nov</v>
      </c>
      <c r="O105" s="229">
        <f>+IF('Despacho por variedad'!G35="","",'Despacho por variedad'!G35)</f>
        <v>3.1503000000000001</v>
      </c>
      <c r="P105" s="26" t="str">
        <f>+IF('Despacho por variedad'!H35="","",'Despacho por variedad'!H35)</f>
        <v/>
      </c>
      <c r="Q105" s="22" t="str">
        <f>+IF('Despacho por variedad'!I35="","",'Despacho por variedad'!I35)</f>
        <v/>
      </c>
    </row>
    <row r="106" spans="14:17" ht="13" customHeight="1" thickBot="1">
      <c r="N106" s="28" t="str">
        <f t="shared" si="4"/>
        <v>Dic</v>
      </c>
      <c r="O106" s="233">
        <f>+IF('Despacho por variedad'!G36="","",'Despacho por variedad'!G36)</f>
        <v>3.4430999999999998</v>
      </c>
      <c r="P106" s="194" t="str">
        <f>+IF('Despacho por variedad'!H36="","",'Despacho por variedad'!H36)</f>
        <v/>
      </c>
      <c r="Q106" s="29" t="str">
        <f>+IF('Despacho por variedad'!I36="","",'Despacho por variedad'!I36)</f>
        <v/>
      </c>
    </row>
    <row r="107" spans="14:17" ht="8" customHeight="1" thickBot="1"/>
    <row r="108" spans="14:17" ht="42">
      <c r="N108" s="15"/>
      <c r="O108" s="16" t="s">
        <v>275</v>
      </c>
      <c r="P108" s="16" t="s">
        <v>279</v>
      </c>
      <c r="Q108" s="17" t="s">
        <v>16</v>
      </c>
    </row>
    <row r="109" spans="14:17" ht="13" customHeight="1">
      <c r="N109" s="27" t="str">
        <f>+N95</f>
        <v>Ene</v>
      </c>
      <c r="O109" s="229">
        <f>+IF('Despacho por variedad'!G43="","",'Despacho por variedad'!G43)</f>
        <v>0.93779999999999997</v>
      </c>
      <c r="P109" s="26">
        <f>+IF('Despacho por variedad'!H43="","",'Despacho por variedad'!H43)</f>
        <v>0.57240000000000002</v>
      </c>
      <c r="Q109" s="22">
        <f>+IF('Despacho por variedad'!I43="","",'Despacho por variedad'!I43)</f>
        <v>-0.38963531669865636</v>
      </c>
    </row>
    <row r="110" spans="14:17" ht="13" customHeight="1">
      <c r="N110" s="27" t="str">
        <f t="shared" ref="N110:N120" si="5">+N96</f>
        <v>Feb</v>
      </c>
      <c r="O110" s="229">
        <f>+IF('Despacho por variedad'!G44="","",'Despacho por variedad'!G44)</f>
        <v>0.60260000000000002</v>
      </c>
      <c r="P110" s="26">
        <f>+IF('Despacho por variedad'!H44="","",'Despacho por variedad'!H44)</f>
        <v>0.43390000000000001</v>
      </c>
      <c r="Q110" s="22">
        <f>+IF('Despacho por variedad'!I44="","",'Despacho por variedad'!I44)</f>
        <v>-0.27995353468304018</v>
      </c>
    </row>
    <row r="111" spans="14:17" ht="13" customHeight="1">
      <c r="N111" s="27" t="str">
        <f t="shared" si="5"/>
        <v>Mar</v>
      </c>
      <c r="O111" s="229">
        <f>+IF('Despacho por variedad'!G45="","",'Despacho por variedad'!G45)</f>
        <v>0.755</v>
      </c>
      <c r="P111" s="26">
        <f>+IF('Despacho por variedad'!H45="","",'Despacho por variedad'!H45)</f>
        <v>0.84160000000000001</v>
      </c>
      <c r="Q111" s="22">
        <f>+IF('Despacho por variedad'!I45="","",'Despacho por variedad'!I45)</f>
        <v>0.11470198675496701</v>
      </c>
    </row>
    <row r="112" spans="14:17" ht="13" customHeight="1">
      <c r="N112" s="27" t="str">
        <f t="shared" si="5"/>
        <v>Abr</v>
      </c>
      <c r="O112" s="229">
        <f>+IF('Despacho por variedad'!G46="","",'Despacho por variedad'!G46)</f>
        <v>0.93989999999999996</v>
      </c>
      <c r="P112" s="26">
        <f>+IF('Despacho por variedad'!H46="","",'Despacho por variedad'!H46)</f>
        <v>0.61099999999999999</v>
      </c>
      <c r="Q112" s="22">
        <f>+IF('Despacho por variedad'!I46="","",'Despacho por variedad'!I46)</f>
        <v>-0.34993084370677729</v>
      </c>
    </row>
    <row r="113" spans="14:17" ht="13" customHeight="1">
      <c r="N113" s="27" t="str">
        <f t="shared" si="5"/>
        <v>May</v>
      </c>
      <c r="O113" s="229">
        <f>+IF('Despacho por variedad'!G47="","",'Despacho por variedad'!G47)</f>
        <v>0.56469999999999998</v>
      </c>
      <c r="P113" s="26">
        <f>+IF('Despacho por variedad'!H47="","",'Despacho por variedad'!H47)</f>
        <v>1.5795999999999999</v>
      </c>
      <c r="Q113" s="22">
        <f>+IF('Despacho por variedad'!I47="","",'Despacho por variedad'!I47)</f>
        <v>1.7972374712236583</v>
      </c>
    </row>
    <row r="114" spans="14:17" ht="13" customHeight="1">
      <c r="N114" s="27" t="str">
        <f t="shared" si="5"/>
        <v>Jun</v>
      </c>
      <c r="O114" s="229">
        <f>+IF('Despacho por variedad'!G48="","",'Despacho por variedad'!G48)</f>
        <v>1.1349</v>
      </c>
      <c r="P114" s="26">
        <f>+IF('Despacho por variedad'!H48="","",'Despacho por variedad'!H48)</f>
        <v>4.0968</v>
      </c>
      <c r="Q114" s="22">
        <f>+IF('Despacho por variedad'!I48="","",'Despacho por variedad'!I48)</f>
        <v>2.6098334655035687</v>
      </c>
    </row>
    <row r="115" spans="14:17" ht="13" customHeight="1">
      <c r="N115" s="27" t="str">
        <f t="shared" si="5"/>
        <v>Jul</v>
      </c>
      <c r="O115" s="229">
        <f>+IF('Despacho por variedad'!G49="","",'Despacho por variedad'!G49)</f>
        <v>0.621</v>
      </c>
      <c r="P115" s="26" t="str">
        <f>+IF('Despacho por variedad'!H49="","",'Despacho por variedad'!H49)</f>
        <v/>
      </c>
      <c r="Q115" s="22" t="str">
        <f>+IF('Despacho por variedad'!I49="","",'Despacho por variedad'!I49)</f>
        <v/>
      </c>
    </row>
    <row r="116" spans="14:17" ht="13" customHeight="1">
      <c r="N116" s="27" t="str">
        <f t="shared" si="5"/>
        <v>Ago</v>
      </c>
      <c r="O116" s="229">
        <f>+IF('Despacho por variedad'!G50="","",'Despacho por variedad'!G50)</f>
        <v>0.8226</v>
      </c>
      <c r="P116" s="26" t="str">
        <f>+IF('Despacho por variedad'!H50="","",'Despacho por variedad'!H50)</f>
        <v/>
      </c>
      <c r="Q116" s="22" t="str">
        <f>+IF('Despacho por variedad'!I50="","",'Despacho por variedad'!I50)</f>
        <v/>
      </c>
    </row>
    <row r="117" spans="14:17" ht="13" customHeight="1">
      <c r="N117" s="27" t="str">
        <f t="shared" si="5"/>
        <v>Sep</v>
      </c>
      <c r="O117" s="229">
        <f>+IF('Despacho por variedad'!G51="","",'Despacho por variedad'!G51)</f>
        <v>0.5464</v>
      </c>
      <c r="P117" s="26" t="str">
        <f>+IF('Despacho por variedad'!H51="","",'Despacho por variedad'!H51)</f>
        <v/>
      </c>
      <c r="Q117" s="22" t="str">
        <f>+IF('Despacho por variedad'!I51="","",'Despacho por variedad'!I51)</f>
        <v/>
      </c>
    </row>
    <row r="118" spans="14:17" ht="13" customHeight="1">
      <c r="N118" s="27" t="str">
        <f t="shared" si="5"/>
        <v>Oct</v>
      </c>
      <c r="O118" s="229">
        <f>+IF('Despacho por variedad'!G52="","",'Despacho por variedad'!G52)</f>
        <v>0.58709999999999996</v>
      </c>
      <c r="P118" s="26" t="str">
        <f>+IF('Despacho por variedad'!H52="","",'Despacho por variedad'!H52)</f>
        <v/>
      </c>
      <c r="Q118" s="22" t="str">
        <f>+IF('Despacho por variedad'!I52="","",'Despacho por variedad'!I52)</f>
        <v/>
      </c>
    </row>
    <row r="119" spans="14:17" ht="13" customHeight="1">
      <c r="N119" s="27" t="str">
        <f t="shared" si="5"/>
        <v>Nov</v>
      </c>
      <c r="O119" s="229">
        <f>+IF('Despacho por variedad'!G53="","",'Despacho por variedad'!G53)</f>
        <v>1.2412000000000001</v>
      </c>
      <c r="P119" s="26" t="str">
        <f>+IF('Despacho por variedad'!H53="","",'Despacho por variedad'!H53)</f>
        <v/>
      </c>
      <c r="Q119" s="22" t="str">
        <f>+IF('Despacho por variedad'!I53="","",'Despacho por variedad'!I53)</f>
        <v/>
      </c>
    </row>
    <row r="120" spans="14:17" ht="13" customHeight="1" thickBot="1">
      <c r="N120" s="28" t="str">
        <f t="shared" si="5"/>
        <v>Dic</v>
      </c>
      <c r="O120" s="233">
        <f>+IF('Despacho por variedad'!G54="","",'Despacho por variedad'!G54)</f>
        <v>0.95750000000000002</v>
      </c>
      <c r="P120" s="194" t="str">
        <f>+IF('Despacho por variedad'!H54="","",'Despacho por variedad'!H54)</f>
        <v/>
      </c>
      <c r="Q120" s="29" t="str">
        <f>+IF('Despacho por variedad'!I54="","",'Despacho por variedad'!I54)</f>
        <v/>
      </c>
    </row>
    <row r="121" spans="14:17" ht="8" customHeight="1" thickBot="1"/>
    <row r="122" spans="14:17" ht="42">
      <c r="N122" s="15"/>
      <c r="O122" s="16" t="s">
        <v>275</v>
      </c>
      <c r="P122" s="16" t="s">
        <v>279</v>
      </c>
      <c r="Q122" s="17" t="s">
        <v>16</v>
      </c>
    </row>
    <row r="123" spans="14:17" ht="13" customHeight="1">
      <c r="N123" s="27" t="str">
        <f>+N109</f>
        <v>Ene</v>
      </c>
      <c r="O123" s="229">
        <f>+IF('Despacho por variedad'!G61="","",'Despacho por variedad'!G61)</f>
        <v>0.4924</v>
      </c>
      <c r="P123" s="26">
        <f>+IF('Despacho por variedad'!H61="","",'Despacho por variedad'!H61)</f>
        <v>0.57240000000000002</v>
      </c>
      <c r="Q123" s="22">
        <f>+IF('Despacho por variedad'!I61="","",'Despacho por variedad'!I61)</f>
        <v>0.16246953696181965</v>
      </c>
    </row>
    <row r="124" spans="14:17" ht="13" customHeight="1">
      <c r="N124" s="27" t="str">
        <f t="shared" ref="N124:N134" si="6">+N110</f>
        <v>Feb</v>
      </c>
      <c r="O124" s="229">
        <f>+IF('Despacho por variedad'!G62="","",'Despacho por variedad'!G62)</f>
        <v>0.5181</v>
      </c>
      <c r="P124" s="26">
        <f>+IF('Despacho por variedad'!H62="","",'Despacho por variedad'!H62)</f>
        <v>0.43390000000000001</v>
      </c>
      <c r="Q124" s="22">
        <f>+IF('Despacho por variedad'!I62="","",'Despacho por variedad'!I62)</f>
        <v>-0.16251688863153835</v>
      </c>
    </row>
    <row r="125" spans="14:17" ht="13" customHeight="1">
      <c r="N125" s="27" t="str">
        <f t="shared" si="6"/>
        <v>Mar</v>
      </c>
      <c r="O125" s="229">
        <f>+IF('Despacho por variedad'!G63="","",'Despacho por variedad'!G63)</f>
        <v>0.49859999999999999</v>
      </c>
      <c r="P125" s="26">
        <f>+IF('Despacho por variedad'!H63="","",'Despacho por variedad'!H63)</f>
        <v>0.84160000000000001</v>
      </c>
      <c r="Q125" s="22">
        <f>+IF('Despacho por variedad'!I63="","",'Despacho por variedad'!I63)</f>
        <v>0.68792619334135585</v>
      </c>
    </row>
    <row r="126" spans="14:17" ht="13" customHeight="1">
      <c r="N126" s="27" t="str">
        <f t="shared" si="6"/>
        <v>Abr</v>
      </c>
      <c r="O126" s="229">
        <f>+IF('Despacho por variedad'!G64="","",'Despacho por variedad'!G64)</f>
        <v>0.55620000000000003</v>
      </c>
      <c r="P126" s="26">
        <f>+IF('Despacho por variedad'!H64="","",'Despacho por variedad'!H64)</f>
        <v>0.61099999999999999</v>
      </c>
      <c r="Q126" s="22">
        <f>+IF('Despacho por variedad'!I64="","",'Despacho por variedad'!I64)</f>
        <v>9.8525710176195602E-2</v>
      </c>
    </row>
    <row r="127" spans="14:17" ht="13" customHeight="1">
      <c r="N127" s="27" t="str">
        <f t="shared" si="6"/>
        <v>May</v>
      </c>
      <c r="O127" s="229">
        <f>+IF('Despacho por variedad'!G65="","",'Despacho por variedad'!G65)</f>
        <v>0.3352</v>
      </c>
      <c r="P127" s="26">
        <f>+IF('Despacho por variedad'!H65="","",'Despacho por variedad'!H65)</f>
        <v>1.5795999999999999</v>
      </c>
      <c r="Q127" s="22">
        <f>+IF('Despacho por variedad'!I65="","",'Despacho por variedad'!I65)</f>
        <v>3.7124105011933173</v>
      </c>
    </row>
    <row r="128" spans="14:17" ht="13" customHeight="1">
      <c r="N128" s="27" t="str">
        <f t="shared" si="6"/>
        <v>Jun</v>
      </c>
      <c r="O128" s="229">
        <f>+IF('Despacho por variedad'!G66="","",'Despacho por variedad'!G66)</f>
        <v>1.4434</v>
      </c>
      <c r="P128" s="26">
        <f>+IF('Despacho por variedad'!H66="","",'Despacho por variedad'!H66)</f>
        <v>4.0968</v>
      </c>
      <c r="Q128" s="22">
        <f>+IF('Despacho por variedad'!I66="","",'Despacho por variedad'!I66)</f>
        <v>1.8382984619648055</v>
      </c>
    </row>
    <row r="129" spans="14:17" ht="13" customHeight="1">
      <c r="N129" s="27" t="str">
        <f t="shared" si="6"/>
        <v>Jul</v>
      </c>
      <c r="O129" s="229">
        <f>+IF('Despacho por variedad'!G67="","",'Despacho por variedad'!G67)</f>
        <v>1.1068</v>
      </c>
      <c r="P129" s="26" t="str">
        <f>+IF('Despacho por variedad'!H67="","",'Despacho por variedad'!H67)</f>
        <v/>
      </c>
      <c r="Q129" s="22" t="str">
        <f>+IF('Despacho por variedad'!I67="","",'Despacho por variedad'!I67)</f>
        <v/>
      </c>
    </row>
    <row r="130" spans="14:17" ht="13" customHeight="1">
      <c r="N130" s="27" t="str">
        <f t="shared" si="6"/>
        <v>Ago</v>
      </c>
      <c r="O130" s="229">
        <f>+IF('Despacho por variedad'!G68="","",'Despacho por variedad'!G68)</f>
        <v>1.3724000000000001</v>
      </c>
      <c r="P130" s="26" t="str">
        <f>+IF('Despacho por variedad'!H68="","",'Despacho por variedad'!H68)</f>
        <v/>
      </c>
      <c r="Q130" s="22" t="str">
        <f>+IF('Despacho por variedad'!I68="","",'Despacho por variedad'!I68)</f>
        <v/>
      </c>
    </row>
    <row r="131" spans="14:17" ht="13" customHeight="1">
      <c r="N131" s="27" t="str">
        <f t="shared" si="6"/>
        <v>Sep</v>
      </c>
      <c r="O131" s="229">
        <f>+IF('Despacho por variedad'!G69="","",'Despacho por variedad'!G69)</f>
        <v>0.83079999999999998</v>
      </c>
      <c r="P131" s="26" t="str">
        <f>+IF('Despacho por variedad'!H69="","",'Despacho por variedad'!H69)</f>
        <v/>
      </c>
      <c r="Q131" s="22" t="str">
        <f>+IF('Despacho por variedad'!I69="","",'Despacho por variedad'!I69)</f>
        <v/>
      </c>
    </row>
    <row r="132" spans="14:17" ht="13" customHeight="1">
      <c r="N132" s="27" t="str">
        <f t="shared" si="6"/>
        <v>Oct</v>
      </c>
      <c r="O132" s="229">
        <f>+IF('Despacho por variedad'!G70="","",'Despacho por variedad'!G70)</f>
        <v>0.46639999999999998</v>
      </c>
      <c r="P132" s="26" t="str">
        <f>+IF('Despacho por variedad'!H70="","",'Despacho por variedad'!H70)</f>
        <v/>
      </c>
      <c r="Q132" s="22" t="str">
        <f>+IF('Despacho por variedad'!I70="","",'Despacho por variedad'!I70)</f>
        <v/>
      </c>
    </row>
    <row r="133" spans="14:17" ht="13" customHeight="1">
      <c r="N133" s="27" t="str">
        <f t="shared" si="6"/>
        <v>Nov</v>
      </c>
      <c r="O133" s="229">
        <f>+IF('Despacho por variedad'!G71="","",'Despacho por variedad'!G71)</f>
        <v>0.69240000000000002</v>
      </c>
      <c r="P133" s="26" t="str">
        <f>+IF('Despacho por variedad'!H71="","",'Despacho por variedad'!H71)</f>
        <v/>
      </c>
      <c r="Q133" s="22" t="str">
        <f>+IF('Despacho por variedad'!I71="","",'Despacho por variedad'!I71)</f>
        <v/>
      </c>
    </row>
    <row r="134" spans="14:17" ht="13" customHeight="1" thickBot="1">
      <c r="N134" s="28" t="str">
        <f t="shared" si="6"/>
        <v>Dic</v>
      </c>
      <c r="O134" s="233">
        <f>+IF('Despacho por variedad'!G72="","",'Despacho por variedad'!G72)</f>
        <v>0.71389999999999998</v>
      </c>
      <c r="P134" s="194" t="str">
        <f>+IF('Despacho por variedad'!H72="","",'Despacho por variedad'!H72)</f>
        <v/>
      </c>
      <c r="Q134" s="29" t="str">
        <f>+IF('Despacho por variedad'!I72="","",'Despacho por variedad'!I72)</f>
        <v/>
      </c>
    </row>
    <row r="135" spans="14:17" ht="8" customHeight="1" thickBot="1"/>
    <row r="136" spans="14:17" ht="42">
      <c r="N136" s="15"/>
      <c r="O136" s="16" t="s">
        <v>275</v>
      </c>
      <c r="P136" s="16" t="s">
        <v>279</v>
      </c>
      <c r="Q136" s="17" t="s">
        <v>16</v>
      </c>
    </row>
    <row r="137" spans="14:17" ht="13" customHeight="1">
      <c r="N137" s="27" t="str">
        <f>+N123</f>
        <v>Ene</v>
      </c>
      <c r="O137" s="229">
        <f>+IF('Despacho por variedad'!G79="","",'Despacho por variedad'!G79)</f>
        <v>0.19409999999999999</v>
      </c>
      <c r="P137" s="26">
        <f>+IF('Despacho por variedad'!H79="","",'Despacho por variedad'!H79)</f>
        <v>0.2555</v>
      </c>
      <c r="Q137" s="22">
        <f>+IF('Despacho por variedad'!I79="","",'Despacho por variedad'!I79)</f>
        <v>0.31633178773827919</v>
      </c>
    </row>
    <row r="138" spans="14:17" ht="13" customHeight="1">
      <c r="N138" s="27" t="str">
        <f t="shared" ref="N138:N148" si="7">+N124</f>
        <v>Feb</v>
      </c>
      <c r="O138" s="229">
        <f>+IF('Despacho por variedad'!G80="","",'Despacho por variedad'!G80)</f>
        <v>0.20569999999999999</v>
      </c>
      <c r="P138" s="26">
        <f>+IF('Despacho por variedad'!H80="","",'Despacho por variedad'!H80)</f>
        <v>0.14910000000000001</v>
      </c>
      <c r="Q138" s="22">
        <f>+IF('Despacho por variedad'!I80="","",'Despacho por variedad'!I80)</f>
        <v>-0.27515799708313071</v>
      </c>
    </row>
    <row r="139" spans="14:17" ht="13" customHeight="1">
      <c r="N139" s="27" t="str">
        <f t="shared" si="7"/>
        <v>Mar</v>
      </c>
      <c r="O139" s="229">
        <f>+IF('Despacho por variedad'!G81="","",'Despacho por variedad'!G81)</f>
        <v>0.30370000000000003</v>
      </c>
      <c r="P139" s="26">
        <f>+IF('Despacho por variedad'!H81="","",'Despacho por variedad'!H81)</f>
        <v>0.23019999999999999</v>
      </c>
      <c r="Q139" s="22">
        <f>+IF('Despacho por variedad'!I81="","",'Despacho por variedad'!I81)</f>
        <v>-0.24201514652617728</v>
      </c>
    </row>
    <row r="140" spans="14:17" ht="13" customHeight="1">
      <c r="N140" s="27" t="str">
        <f t="shared" si="7"/>
        <v>Abr</v>
      </c>
      <c r="O140" s="229">
        <f>+IF('Despacho por variedad'!G82="","",'Despacho por variedad'!G82)</f>
        <v>0.18360000000000001</v>
      </c>
      <c r="P140" s="26">
        <f>+IF('Despacho por variedad'!H82="","",'Despacho por variedad'!H82)</f>
        <v>0.33860000000000001</v>
      </c>
      <c r="Q140" s="22">
        <f>+IF('Despacho por variedad'!I82="","",'Despacho por variedad'!I82)</f>
        <v>0.84422657952069713</v>
      </c>
    </row>
    <row r="141" spans="14:17" ht="13" customHeight="1">
      <c r="N141" s="27" t="str">
        <f t="shared" si="7"/>
        <v>May</v>
      </c>
      <c r="O141" s="229">
        <f>+IF('Despacho por variedad'!G83="","",'Despacho por variedad'!G83)</f>
        <v>0.1812</v>
      </c>
      <c r="P141" s="26">
        <f>+IF('Despacho por variedad'!H83="","",'Despacho por variedad'!H83)</f>
        <v>0.23130000000000001</v>
      </c>
      <c r="Q141" s="22">
        <f>+IF('Despacho por variedad'!I83="","",'Despacho por variedad'!I83)</f>
        <v>0.2764900662251657</v>
      </c>
    </row>
    <row r="142" spans="14:17" ht="13" customHeight="1">
      <c r="N142" s="27" t="str">
        <f t="shared" si="7"/>
        <v>Jun</v>
      </c>
      <c r="O142" s="229">
        <f>+IF('Despacho por variedad'!G84="","",'Despacho por variedad'!G84)</f>
        <v>0.29389999999999999</v>
      </c>
      <c r="P142" s="26">
        <f>+IF('Despacho por variedad'!H84="","",'Despacho por variedad'!H84)</f>
        <v>0.47270000000000001</v>
      </c>
      <c r="Q142" s="22">
        <f>+IF('Despacho por variedad'!I84="","",'Despacho por variedad'!I84)</f>
        <v>0.60837019394351821</v>
      </c>
    </row>
    <row r="143" spans="14:17" ht="13" customHeight="1">
      <c r="N143" s="27" t="str">
        <f t="shared" si="7"/>
        <v>Jul</v>
      </c>
      <c r="O143" s="229">
        <f>+IF('Despacho por variedad'!G85="","",'Despacho por variedad'!G85)</f>
        <v>0.66910000000000003</v>
      </c>
      <c r="P143" s="26" t="str">
        <f>+IF('Despacho por variedad'!H85="","",'Despacho por variedad'!H85)</f>
        <v/>
      </c>
      <c r="Q143" s="22" t="str">
        <f>+IF('Despacho por variedad'!I85="","",'Despacho por variedad'!I85)</f>
        <v/>
      </c>
    </row>
    <row r="144" spans="14:17" ht="13" customHeight="1">
      <c r="N144" s="27" t="str">
        <f t="shared" si="7"/>
        <v>Ago</v>
      </c>
      <c r="O144" s="229">
        <f>+IF('Despacho por variedad'!G86="","",'Despacho por variedad'!G86)</f>
        <v>0.40089999999999998</v>
      </c>
      <c r="P144" s="26" t="str">
        <f>+IF('Despacho por variedad'!H86="","",'Despacho por variedad'!H86)</f>
        <v/>
      </c>
      <c r="Q144" s="22" t="str">
        <f>+IF('Despacho por variedad'!I86="","",'Despacho por variedad'!I86)</f>
        <v/>
      </c>
    </row>
    <row r="145" spans="14:17" ht="13" customHeight="1">
      <c r="N145" s="27" t="str">
        <f t="shared" si="7"/>
        <v>Sep</v>
      </c>
      <c r="O145" s="229">
        <f>+IF('Despacho por variedad'!G87="","",'Despacho por variedad'!G87)</f>
        <v>0.91200000000000003</v>
      </c>
      <c r="P145" s="26" t="str">
        <f>+IF('Despacho por variedad'!H87="","",'Despacho por variedad'!H87)</f>
        <v/>
      </c>
      <c r="Q145" s="22" t="str">
        <f>+IF('Despacho por variedad'!I87="","",'Despacho por variedad'!I87)</f>
        <v/>
      </c>
    </row>
    <row r="146" spans="14:17" ht="13" customHeight="1">
      <c r="N146" s="27" t="str">
        <f t="shared" si="7"/>
        <v>Oct</v>
      </c>
      <c r="O146" s="229">
        <f>+IF('Despacho por variedad'!G88="","",'Despacho por variedad'!G88)</f>
        <v>0.4405</v>
      </c>
      <c r="P146" s="26" t="str">
        <f>+IF('Despacho por variedad'!H88="","",'Despacho por variedad'!H88)</f>
        <v/>
      </c>
      <c r="Q146" s="22" t="str">
        <f>+IF('Despacho por variedad'!I88="","",'Despacho por variedad'!I88)</f>
        <v/>
      </c>
    </row>
    <row r="147" spans="14:17" ht="13" customHeight="1">
      <c r="N147" s="27" t="str">
        <f t="shared" si="7"/>
        <v>Nov</v>
      </c>
      <c r="O147" s="229">
        <f>+IF('Despacho por variedad'!G89="","",'Despacho por variedad'!G89)</f>
        <v>0.2109</v>
      </c>
      <c r="P147" s="26" t="str">
        <f>+IF('Despacho por variedad'!H89="","",'Despacho por variedad'!H89)</f>
        <v/>
      </c>
      <c r="Q147" s="22" t="str">
        <f>+IF('Despacho por variedad'!I89="","",'Despacho por variedad'!I89)</f>
        <v/>
      </c>
    </row>
    <row r="148" spans="14:17" ht="13" customHeight="1" thickBot="1">
      <c r="N148" s="28" t="str">
        <f t="shared" si="7"/>
        <v>Dic</v>
      </c>
      <c r="O148" s="233">
        <f>+IF('Despacho por variedad'!G90="","",'Despacho por variedad'!G90)</f>
        <v>0.28960000000000002</v>
      </c>
      <c r="P148" s="194" t="str">
        <f>+IF('Despacho por variedad'!H90="","",'Despacho por variedad'!H90)</f>
        <v/>
      </c>
      <c r="Q148" s="29" t="str">
        <f>+IF('Despacho por variedad'!I90="","",'Despacho por variedad'!I90)</f>
        <v/>
      </c>
    </row>
    <row r="149" spans="14:17" ht="8" customHeight="1" thickBot="1"/>
    <row r="150" spans="14:17" ht="42">
      <c r="N150" s="15"/>
      <c r="O150" s="16" t="s">
        <v>275</v>
      </c>
      <c r="P150" s="16" t="s">
        <v>279</v>
      </c>
      <c r="Q150" s="17" t="s">
        <v>16</v>
      </c>
    </row>
    <row r="151" spans="14:17" ht="13" customHeight="1">
      <c r="N151" s="27" t="str">
        <f>+N137</f>
        <v>Ene</v>
      </c>
      <c r="O151" s="229">
        <f>+IF('Despacho por variedad'!G97="","",'Despacho por variedad'!G97)</f>
        <v>0.68679999999999997</v>
      </c>
      <c r="P151" s="26">
        <f>+IF('Despacho por variedad'!H97="","",'Despacho por variedad'!H97)</f>
        <v>0.39629999999999999</v>
      </c>
      <c r="Q151" s="22">
        <f>+IF('Despacho por variedad'!I97="","",'Despacho por variedad'!I97)</f>
        <v>-0.42297612114152594</v>
      </c>
    </row>
    <row r="152" spans="14:17" ht="13" customHeight="1">
      <c r="N152" s="27" t="str">
        <f t="shared" ref="N152:N162" si="8">+N138</f>
        <v>Feb</v>
      </c>
      <c r="O152" s="229">
        <f>+IF('Despacho por variedad'!G98="","",'Despacho por variedad'!G98)</f>
        <v>0.42480000000000001</v>
      </c>
      <c r="P152" s="26">
        <f>+IF('Despacho por variedad'!H98="","",'Despacho por variedad'!H98)</f>
        <v>0.5726</v>
      </c>
      <c r="Q152" s="22">
        <f>+IF('Despacho por variedad'!I98="","",'Despacho por variedad'!I98)</f>
        <v>0.34792843691148767</v>
      </c>
    </row>
    <row r="153" spans="14:17" ht="13" customHeight="1">
      <c r="N153" s="27" t="str">
        <f t="shared" si="8"/>
        <v>Mar</v>
      </c>
      <c r="O153" s="229">
        <f>+IF('Despacho por variedad'!G99="","",'Despacho por variedad'!G99)</f>
        <v>1.1884999999999999</v>
      </c>
      <c r="P153" s="26">
        <f>+IF('Despacho por variedad'!H99="","",'Despacho por variedad'!H99)</f>
        <v>0.98609999999999998</v>
      </c>
      <c r="Q153" s="22">
        <f>+IF('Despacho por variedad'!I99="","",'Despacho por variedad'!I99)</f>
        <v>-0.17029869583508617</v>
      </c>
    </row>
    <row r="154" spans="14:17" ht="13" customHeight="1">
      <c r="N154" s="27" t="str">
        <f t="shared" si="8"/>
        <v>Abr</v>
      </c>
      <c r="O154" s="229">
        <f>+IF('Despacho por variedad'!G100="","",'Despacho por variedad'!G100)</f>
        <v>1.2191000000000001</v>
      </c>
      <c r="P154" s="26">
        <f>+IF('Despacho por variedad'!H100="","",'Despacho por variedad'!H100)</f>
        <v>0.50090000000000001</v>
      </c>
      <c r="Q154" s="22">
        <f>+IF('Despacho por variedad'!I100="","",'Despacho por variedad'!I100)</f>
        <v>-0.58912312361578212</v>
      </c>
    </row>
    <row r="155" spans="14:17" ht="13" customHeight="1">
      <c r="N155" s="27" t="str">
        <f t="shared" si="8"/>
        <v>May</v>
      </c>
      <c r="O155" s="229">
        <f>+IF('Despacho por variedad'!G101="","",'Despacho por variedad'!G101)</f>
        <v>1.0197000000000001</v>
      </c>
      <c r="P155" s="26">
        <f>+IF('Despacho por variedad'!H101="","",'Despacho por variedad'!H101)</f>
        <v>0.73060000000000003</v>
      </c>
      <c r="Q155" s="22">
        <f>+IF('Despacho por variedad'!I101="","",'Despacho por variedad'!I101)</f>
        <v>-0.28351475924291458</v>
      </c>
    </row>
    <row r="156" spans="14:17" ht="13" customHeight="1">
      <c r="N156" s="27" t="str">
        <f t="shared" si="8"/>
        <v>Jun</v>
      </c>
      <c r="O156" s="229">
        <f>+IF('Despacho por variedad'!G102="","",'Despacho por variedad'!G102)</f>
        <v>0.6643</v>
      </c>
      <c r="P156" s="26">
        <f>+IF('Despacho por variedad'!H102="","",'Despacho por variedad'!H102)</f>
        <v>0.82030000000000003</v>
      </c>
      <c r="Q156" s="22">
        <f>+IF('Despacho por variedad'!I102="","",'Despacho por variedad'!I102)</f>
        <v>0.23483365949119372</v>
      </c>
    </row>
    <row r="157" spans="14:17" ht="13" customHeight="1">
      <c r="N157" s="27" t="str">
        <f t="shared" si="8"/>
        <v>Jul</v>
      </c>
      <c r="O157" s="229">
        <f>+IF('Despacho por variedad'!G103="","",'Despacho por variedad'!G103)</f>
        <v>1.0206999999999999</v>
      </c>
      <c r="P157" s="26" t="str">
        <f>+IF('Despacho por variedad'!H103="","",'Despacho por variedad'!H103)</f>
        <v/>
      </c>
      <c r="Q157" s="22" t="str">
        <f>+IF('Despacho por variedad'!I103="","",'Despacho por variedad'!I103)</f>
        <v/>
      </c>
    </row>
    <row r="158" spans="14:17" ht="13" customHeight="1">
      <c r="N158" s="27" t="str">
        <f t="shared" si="8"/>
        <v>Ago</v>
      </c>
      <c r="O158" s="229">
        <f>+IF('Despacho por variedad'!G104="","",'Despacho por variedad'!G104)</f>
        <v>1.1463000000000001</v>
      </c>
      <c r="P158" s="26" t="str">
        <f>+IF('Despacho por variedad'!H104="","",'Despacho por variedad'!H104)</f>
        <v/>
      </c>
      <c r="Q158" s="22" t="str">
        <f>+IF('Despacho por variedad'!I104="","",'Despacho por variedad'!I104)</f>
        <v/>
      </c>
    </row>
    <row r="159" spans="14:17" ht="13" customHeight="1">
      <c r="N159" s="27" t="str">
        <f t="shared" si="8"/>
        <v>Sep</v>
      </c>
      <c r="O159" s="229">
        <f>+IF('Despacho por variedad'!G105="","",'Despacho por variedad'!G105)</f>
        <v>0.753</v>
      </c>
      <c r="P159" s="26" t="str">
        <f>+IF('Despacho por variedad'!H105="","",'Despacho por variedad'!H105)</f>
        <v/>
      </c>
      <c r="Q159" s="22" t="str">
        <f>+IF('Despacho por variedad'!I105="","",'Despacho por variedad'!I105)</f>
        <v/>
      </c>
    </row>
    <row r="160" spans="14:17" ht="13" customHeight="1">
      <c r="N160" s="27" t="str">
        <f t="shared" si="8"/>
        <v>Oct</v>
      </c>
      <c r="O160" s="229">
        <f>+IF('Despacho por variedad'!G106="","",'Despacho por variedad'!G106)</f>
        <v>0.57099999999999995</v>
      </c>
      <c r="P160" s="26" t="str">
        <f>+IF('Despacho por variedad'!H106="","",'Despacho por variedad'!H106)</f>
        <v/>
      </c>
      <c r="Q160" s="22" t="str">
        <f>+IF('Despacho por variedad'!I106="","",'Despacho por variedad'!I106)</f>
        <v/>
      </c>
    </row>
    <row r="161" spans="14:17" ht="13" customHeight="1">
      <c r="N161" s="27" t="str">
        <f t="shared" si="8"/>
        <v>Nov</v>
      </c>
      <c r="O161" s="229">
        <f>+IF('Despacho por variedad'!G107="","",'Despacho por variedad'!G107)</f>
        <v>0.61280000000000001</v>
      </c>
      <c r="P161" s="26" t="str">
        <f>+IF('Despacho por variedad'!H107="","",'Despacho por variedad'!H107)</f>
        <v/>
      </c>
      <c r="Q161" s="22" t="str">
        <f>+IF('Despacho por variedad'!I107="","",'Despacho por variedad'!I107)</f>
        <v/>
      </c>
    </row>
    <row r="162" spans="14:17" ht="13" customHeight="1" thickBot="1">
      <c r="N162" s="28" t="str">
        <f t="shared" si="8"/>
        <v>Dic</v>
      </c>
      <c r="O162" s="233">
        <f>+IF('Despacho por variedad'!G108="","",'Despacho por variedad'!G108)</f>
        <v>0.69379999999999997</v>
      </c>
      <c r="P162" s="194" t="str">
        <f>+IF('Despacho por variedad'!H108="","",'Despacho por variedad'!H108)</f>
        <v/>
      </c>
      <c r="Q162" s="29" t="str">
        <f>+IF('Despacho por variedad'!I108="","",'Despacho por variedad'!I108)</f>
        <v/>
      </c>
    </row>
    <row r="163" spans="14:17" ht="8" customHeight="1" thickBot="1"/>
    <row r="164" spans="14:17" ht="42">
      <c r="N164" s="15"/>
      <c r="O164" s="16" t="s">
        <v>275</v>
      </c>
      <c r="P164" s="16" t="s">
        <v>279</v>
      </c>
      <c r="Q164" s="17" t="s">
        <v>16</v>
      </c>
    </row>
    <row r="165" spans="14:17" ht="13" customHeight="1">
      <c r="N165" s="27" t="str">
        <f>+N151</f>
        <v>Ene</v>
      </c>
      <c r="O165" s="229">
        <f>+IF('Despacho por variedad'!G115="","",'Despacho por variedad'!G115)</f>
        <v>0.96240000000000003</v>
      </c>
      <c r="P165" s="26">
        <f>+IF('Despacho por variedad'!H115="","",'Despacho por variedad'!H115)</f>
        <v>1.3439000000000001</v>
      </c>
      <c r="Q165" s="22">
        <f>+IF('Despacho por variedad'!I115="","",'Despacho por variedad'!I115)</f>
        <v>0.39640482128013299</v>
      </c>
    </row>
    <row r="166" spans="14:17" ht="13" customHeight="1">
      <c r="N166" s="27" t="str">
        <f t="shared" ref="N166:N176" si="9">+N152</f>
        <v>Feb</v>
      </c>
      <c r="O166" s="229">
        <f>+IF('Despacho por variedad'!G116="","",'Despacho por variedad'!G116)</f>
        <v>0.53839999999999999</v>
      </c>
      <c r="P166" s="26">
        <f>+IF('Despacho por variedad'!H116="","",'Despacho por variedad'!H116)</f>
        <v>1.2242999999999999</v>
      </c>
      <c r="Q166" s="22">
        <f>+IF('Despacho por variedad'!I116="","",'Despacho por variedad'!I116)</f>
        <v>1.2739598811292718</v>
      </c>
    </row>
    <row r="167" spans="14:17" ht="13" customHeight="1">
      <c r="N167" s="27" t="str">
        <f t="shared" si="9"/>
        <v>Mar</v>
      </c>
      <c r="O167" s="229">
        <f>+IF('Despacho por variedad'!G117="","",'Despacho por variedad'!G117)</f>
        <v>1.0408999999999999</v>
      </c>
      <c r="P167" s="26">
        <f>+IF('Despacho por variedad'!H117="","",'Despacho por variedad'!H117)</f>
        <v>1.9323999999999999</v>
      </c>
      <c r="Q167" s="22">
        <f>+IF('Despacho por variedad'!I117="","",'Despacho por variedad'!I117)</f>
        <v>0.85647036218656925</v>
      </c>
    </row>
    <row r="168" spans="14:17" ht="13" customHeight="1">
      <c r="N168" s="27" t="str">
        <f t="shared" si="9"/>
        <v>Abr</v>
      </c>
      <c r="O168" s="229">
        <f>+IF('Despacho por variedad'!G118="","",'Despacho por variedad'!G118)</f>
        <v>0.89700000000000002</v>
      </c>
      <c r="P168" s="26">
        <f>+IF('Despacho por variedad'!H118="","",'Despacho por variedad'!H118)</f>
        <v>1.4320999999999999</v>
      </c>
      <c r="Q168" s="22">
        <f>+IF('Despacho por variedad'!I118="","",'Despacho por variedad'!I118)</f>
        <v>0.59654403567447045</v>
      </c>
    </row>
    <row r="169" spans="14:17" ht="13" customHeight="1">
      <c r="N169" s="27" t="str">
        <f t="shared" si="9"/>
        <v>May</v>
      </c>
      <c r="O169" s="229">
        <f>+IF('Despacho por variedad'!G119="","",'Despacho por variedad'!G119)</f>
        <v>0.78480000000000005</v>
      </c>
      <c r="P169" s="26">
        <f>+IF('Despacho por variedad'!H119="","",'Despacho por variedad'!H119)</f>
        <v>1.1972</v>
      </c>
      <c r="Q169" s="22">
        <f>+IF('Despacho por variedad'!I119="","",'Despacho por variedad'!I119)</f>
        <v>0.52548419979612637</v>
      </c>
    </row>
    <row r="170" spans="14:17" ht="13" customHeight="1">
      <c r="N170" s="27" t="str">
        <f t="shared" si="9"/>
        <v>Jun</v>
      </c>
      <c r="O170" s="229">
        <f>+IF('Despacho por variedad'!G120="","",'Despacho por variedad'!G120)</f>
        <v>1.0415000000000001</v>
      </c>
      <c r="P170" s="26">
        <f>+IF('Despacho por variedad'!H120="","",'Despacho por variedad'!H120)</f>
        <v>0.74129999999999996</v>
      </c>
      <c r="Q170" s="22">
        <f>+IF('Despacho por variedad'!I120="","",'Despacho por variedad'!I120)</f>
        <v>-0.28823811809889588</v>
      </c>
    </row>
    <row r="171" spans="14:17" ht="13" customHeight="1">
      <c r="N171" s="27" t="str">
        <f t="shared" si="9"/>
        <v>Jul</v>
      </c>
      <c r="O171" s="229">
        <f>+IF('Despacho por variedad'!G121="","",'Despacho por variedad'!G121)</f>
        <v>1.4533</v>
      </c>
      <c r="P171" s="26" t="str">
        <f>+IF('Despacho por variedad'!H121="","",'Despacho por variedad'!H121)</f>
        <v/>
      </c>
      <c r="Q171" s="22" t="str">
        <f>+IF('Despacho por variedad'!I121="","",'Despacho por variedad'!I121)</f>
        <v/>
      </c>
    </row>
    <row r="172" spans="14:17" ht="13" customHeight="1">
      <c r="N172" s="27" t="str">
        <f t="shared" si="9"/>
        <v>Ago</v>
      </c>
      <c r="O172" s="229">
        <f>+IF('Despacho por variedad'!G122="","",'Despacho por variedad'!G122)</f>
        <v>2.0781000000000001</v>
      </c>
      <c r="P172" s="26" t="str">
        <f>+IF('Despacho por variedad'!H122="","",'Despacho por variedad'!H122)</f>
        <v/>
      </c>
      <c r="Q172" s="22" t="str">
        <f>+IF('Despacho por variedad'!I122="","",'Despacho por variedad'!I122)</f>
        <v/>
      </c>
    </row>
    <row r="173" spans="14:17" ht="13" customHeight="1">
      <c r="N173" s="27" t="str">
        <f t="shared" si="9"/>
        <v>Sep</v>
      </c>
      <c r="O173" s="229">
        <f>+IF('Despacho por variedad'!G123="","",'Despacho por variedad'!G123)</f>
        <v>1.6115999999999999</v>
      </c>
      <c r="P173" s="26" t="str">
        <f>+IF('Despacho por variedad'!H123="","",'Despacho por variedad'!H123)</f>
        <v/>
      </c>
      <c r="Q173" s="22" t="str">
        <f>+IF('Despacho por variedad'!I123="","",'Despacho por variedad'!I123)</f>
        <v/>
      </c>
    </row>
    <row r="174" spans="14:17" ht="13" customHeight="1">
      <c r="N174" s="27" t="str">
        <f t="shared" si="9"/>
        <v>Oct</v>
      </c>
      <c r="O174" s="229">
        <f>+IF('Despacho por variedad'!G124="","",'Despacho por variedad'!G124)</f>
        <v>1.4698</v>
      </c>
      <c r="P174" s="26" t="str">
        <f>+IF('Despacho por variedad'!H124="","",'Despacho por variedad'!H124)</f>
        <v/>
      </c>
      <c r="Q174" s="22" t="str">
        <f>+IF('Despacho por variedad'!I124="","",'Despacho por variedad'!I124)</f>
        <v/>
      </c>
    </row>
    <row r="175" spans="14:17" ht="13" customHeight="1">
      <c r="N175" s="27" t="str">
        <f t="shared" si="9"/>
        <v>Nov</v>
      </c>
      <c r="O175" s="229">
        <f>+IF('Despacho por variedad'!G125="","",'Despacho por variedad'!G125)</f>
        <v>1.5357000000000001</v>
      </c>
      <c r="P175" s="26" t="str">
        <f>+IF('Despacho por variedad'!H125="","",'Despacho por variedad'!H125)</f>
        <v/>
      </c>
      <c r="Q175" s="22" t="str">
        <f>+IF('Despacho por variedad'!I125="","",'Despacho por variedad'!I125)</f>
        <v/>
      </c>
    </row>
    <row r="176" spans="14:17" ht="13" customHeight="1" thickBot="1">
      <c r="N176" s="28" t="str">
        <f t="shared" si="9"/>
        <v>Dic</v>
      </c>
      <c r="O176" s="233">
        <f>+IF('Despacho por variedad'!G126="","",'Despacho por variedad'!G126)</f>
        <v>1.4336</v>
      </c>
      <c r="P176" s="194" t="str">
        <f>+IF('Despacho por variedad'!H126="","",'Despacho por variedad'!H126)</f>
        <v/>
      </c>
      <c r="Q176" s="29" t="str">
        <f>+IF('Despacho por variedad'!I126="","",'Despacho por variedad'!I126)</f>
        <v/>
      </c>
    </row>
    <row r="177" ht="8" customHeight="1"/>
    <row r="178" ht="13" customHeight="1"/>
    <row r="179" ht="13" customHeight="1"/>
    <row r="180" ht="13" customHeight="1"/>
    <row r="181" ht="13" customHeight="1"/>
    <row r="182" ht="13" customHeight="1"/>
    <row r="183" ht="13" customHeight="1"/>
    <row r="184" ht="13" customHeight="1"/>
    <row r="185" ht="13" customHeight="1"/>
    <row r="186" ht="13" customHeight="1"/>
    <row r="187" ht="13" customHeight="1"/>
    <row r="188" ht="13" customHeight="1"/>
    <row r="189" ht="13" customHeight="1"/>
    <row r="190" ht="13" customHeight="1"/>
    <row r="191" ht="13" customHeight="1"/>
    <row r="192" ht="13" customHeight="1"/>
    <row r="193" ht="13" customHeight="1"/>
    <row r="194" ht="13" customHeight="1"/>
    <row r="195" ht="13" customHeight="1"/>
    <row r="196" ht="13" customHeight="1"/>
    <row r="197" ht="13" customHeight="1"/>
    <row r="198" ht="13" customHeight="1"/>
    <row r="199" ht="13" customHeight="1"/>
    <row r="200" ht="13" customHeight="1"/>
    <row r="201" ht="13" customHeight="1"/>
    <row r="202" ht="13" customHeight="1"/>
    <row r="203" ht="13" customHeight="1"/>
    <row r="204" ht="13" customHeight="1"/>
    <row r="205" ht="13" customHeight="1"/>
    <row r="206" ht="13" customHeight="1"/>
    <row r="207" ht="13" customHeight="1"/>
    <row r="208" ht="13" customHeight="1"/>
    <row r="209" ht="13" customHeight="1"/>
    <row r="210" ht="13" customHeight="1"/>
    <row r="211" ht="13" customHeight="1"/>
    <row r="212" ht="13" customHeight="1"/>
    <row r="213" ht="13" customHeight="1"/>
    <row r="214" ht="13" customHeight="1"/>
    <row r="215" ht="13" customHeight="1"/>
    <row r="216" ht="13" customHeight="1"/>
    <row r="217" ht="13" customHeight="1"/>
    <row r="218" ht="13" customHeight="1"/>
    <row r="219" ht="13" customHeight="1"/>
    <row r="220" ht="13" customHeight="1"/>
    <row r="221" ht="13" customHeight="1"/>
    <row r="222" ht="13" customHeight="1"/>
    <row r="223" ht="13" customHeight="1"/>
    <row r="224" ht="13" customHeight="1"/>
    <row r="225" ht="13" customHeight="1"/>
    <row r="226" ht="13" customHeight="1"/>
    <row r="227" ht="13" customHeight="1"/>
    <row r="228" ht="13" customHeight="1"/>
    <row r="229" ht="13" customHeight="1"/>
    <row r="230" ht="13" customHeight="1"/>
    <row r="231" ht="13" customHeight="1"/>
    <row r="232" ht="13" customHeight="1"/>
    <row r="233" ht="13" customHeight="1"/>
    <row r="234" ht="13" customHeight="1"/>
    <row r="235" ht="13" customHeight="1"/>
    <row r="236" ht="13" customHeight="1"/>
    <row r="237" ht="13" customHeight="1"/>
    <row r="238" ht="13" customHeight="1"/>
    <row r="239" ht="13" customHeight="1"/>
    <row r="240" ht="13" customHeight="1"/>
    <row r="241" ht="13" customHeight="1"/>
    <row r="242" ht="13" customHeight="1"/>
    <row r="243" ht="13" customHeight="1"/>
    <row r="244" ht="13" customHeight="1"/>
    <row r="245" ht="13" customHeight="1"/>
    <row r="246" ht="13" customHeight="1"/>
    <row r="247" ht="13" customHeight="1"/>
    <row r="248" ht="13" customHeight="1"/>
    <row r="249" ht="13" customHeight="1"/>
    <row r="250" ht="13" customHeight="1"/>
    <row r="251" ht="13" customHeight="1"/>
    <row r="252" ht="13" customHeight="1"/>
    <row r="253" ht="13" customHeight="1"/>
    <row r="254" ht="13" customHeight="1"/>
    <row r="255" ht="13" customHeight="1"/>
    <row r="256" ht="13" customHeight="1"/>
    <row r="257" ht="13" customHeight="1"/>
    <row r="258" ht="13" customHeight="1"/>
    <row r="259" ht="13" customHeight="1"/>
    <row r="260" ht="13" customHeight="1"/>
    <row r="261" ht="13" customHeight="1"/>
    <row r="262" ht="13" customHeight="1"/>
    <row r="263" ht="13" customHeight="1"/>
    <row r="264" ht="13" customHeight="1"/>
    <row r="265" ht="13" customHeight="1"/>
    <row r="266" ht="13" customHeight="1"/>
    <row r="267" ht="13" customHeight="1"/>
    <row r="268" ht="13" customHeight="1"/>
    <row r="269" ht="13" customHeight="1"/>
    <row r="270" ht="13" customHeight="1"/>
    <row r="271" ht="13" customHeight="1"/>
    <row r="272" ht="13" customHeight="1"/>
    <row r="273" ht="13" customHeight="1"/>
    <row r="274" ht="13" customHeight="1"/>
    <row r="275" ht="13" customHeight="1"/>
    <row r="276" ht="13" customHeight="1"/>
    <row r="277" ht="13" customHeight="1"/>
    <row r="278" ht="13" customHeight="1"/>
    <row r="279" ht="13" customHeight="1"/>
    <row r="280" ht="13" customHeight="1"/>
    <row r="281" ht="13" customHeight="1"/>
    <row r="282" ht="13" customHeight="1"/>
    <row r="283" ht="13" customHeight="1"/>
    <row r="284" ht="13" customHeight="1"/>
    <row r="285" ht="13" customHeight="1"/>
    <row r="286" ht="13" customHeight="1"/>
    <row r="287" ht="13" customHeight="1"/>
    <row r="288" ht="13" customHeight="1"/>
    <row r="289" ht="13" customHeight="1"/>
    <row r="290" ht="13" customHeight="1"/>
    <row r="291" ht="13" customHeight="1"/>
    <row r="292" ht="13" customHeight="1"/>
    <row r="293" ht="13" customHeight="1"/>
    <row r="294" ht="13" customHeight="1"/>
    <row r="295" ht="13" customHeight="1"/>
    <row r="296" ht="13" customHeight="1"/>
    <row r="297" ht="13" customHeight="1"/>
    <row r="298" ht="13" customHeight="1"/>
    <row r="299" ht="13" customHeight="1"/>
    <row r="300" ht="13" customHeight="1"/>
    <row r="301" ht="13" customHeight="1"/>
    <row r="302" ht="13" customHeight="1"/>
    <row r="303" ht="13" customHeight="1"/>
    <row r="304" ht="13" customHeight="1"/>
    <row r="305" ht="13" customHeight="1"/>
    <row r="306" ht="13" customHeight="1"/>
    <row r="307" ht="13" customHeight="1"/>
    <row r="308" ht="13" customHeight="1"/>
    <row r="309" ht="13" customHeight="1"/>
    <row r="310" ht="13" customHeight="1"/>
    <row r="311" ht="13" customHeight="1"/>
    <row r="312" ht="13" customHeight="1"/>
    <row r="313" ht="13" customHeight="1"/>
    <row r="314" ht="13" customHeight="1"/>
    <row r="315" ht="13" customHeight="1"/>
    <row r="316" ht="13" customHeight="1"/>
    <row r="317" ht="13" customHeight="1"/>
    <row r="318" ht="13" customHeight="1"/>
    <row r="319" ht="13" customHeight="1"/>
    <row r="320" ht="13" customHeight="1"/>
    <row r="321" ht="13" customHeight="1"/>
    <row r="322" ht="13" customHeight="1"/>
    <row r="323" ht="13" customHeight="1"/>
    <row r="324" ht="13" customHeight="1"/>
    <row r="325" ht="13" customHeight="1"/>
    <row r="326" ht="13" customHeight="1"/>
    <row r="327" ht="13" customHeight="1"/>
    <row r="328" ht="13" customHeight="1"/>
    <row r="329" ht="13" customHeight="1"/>
    <row r="330" ht="13" customHeight="1"/>
    <row r="331" ht="13" customHeight="1"/>
    <row r="332" ht="13" customHeight="1"/>
    <row r="333" ht="13" customHeight="1"/>
    <row r="334" ht="13" customHeight="1"/>
    <row r="335" ht="13" customHeight="1"/>
    <row r="336" ht="13" customHeight="1"/>
    <row r="337" ht="13" customHeight="1"/>
    <row r="338" ht="13" customHeight="1"/>
    <row r="339" ht="13" customHeight="1"/>
    <row r="340" ht="13" customHeight="1"/>
    <row r="341" ht="13" customHeight="1"/>
    <row r="342" ht="13" customHeight="1"/>
    <row r="343" ht="13" customHeight="1"/>
    <row r="344" ht="13" customHeight="1"/>
    <row r="345" ht="13" customHeight="1"/>
    <row r="346" ht="13" customHeight="1"/>
    <row r="347" ht="13" customHeight="1"/>
    <row r="348" ht="13" customHeight="1"/>
    <row r="349" ht="13" customHeight="1"/>
    <row r="350" ht="13" customHeight="1"/>
    <row r="351" ht="13" customHeight="1"/>
    <row r="352" ht="13" customHeight="1"/>
    <row r="353" ht="13" customHeight="1"/>
    <row r="354" ht="13" customHeight="1"/>
    <row r="355" ht="13" customHeight="1"/>
    <row r="356" ht="13" customHeight="1"/>
    <row r="357" ht="13" customHeight="1"/>
    <row r="358" ht="13" customHeight="1"/>
    <row r="359" ht="13" customHeight="1"/>
    <row r="360" ht="13" customHeight="1"/>
    <row r="361" ht="13" customHeight="1"/>
    <row r="362" ht="13" customHeight="1"/>
    <row r="363" ht="13" customHeight="1"/>
    <row r="364" ht="13" customHeight="1"/>
    <row r="365" ht="13" customHeight="1"/>
    <row r="366" ht="13" customHeight="1"/>
    <row r="367" ht="13" customHeight="1"/>
    <row r="368" ht="13" customHeight="1"/>
    <row r="369" ht="13" customHeight="1"/>
    <row r="370" ht="13" customHeight="1"/>
    <row r="371" ht="13" customHeight="1"/>
    <row r="372" ht="13" customHeight="1"/>
    <row r="373" ht="13" customHeight="1"/>
    <row r="374" ht="13" customHeight="1"/>
    <row r="375" ht="13" customHeight="1"/>
    <row r="376" ht="13" customHeight="1"/>
    <row r="377" ht="13" customHeight="1"/>
    <row r="378" ht="13" customHeight="1"/>
    <row r="379" ht="13" customHeight="1"/>
    <row r="380" ht="13" customHeight="1"/>
    <row r="381" ht="13" customHeight="1"/>
    <row r="382" ht="13" customHeight="1"/>
    <row r="383" ht="13" customHeight="1"/>
    <row r="384" ht="13" customHeight="1"/>
    <row r="385" ht="13" customHeight="1"/>
    <row r="386" ht="13" customHeight="1"/>
    <row r="387" ht="13" customHeight="1"/>
    <row r="388" ht="13" customHeight="1"/>
    <row r="389" ht="13" customHeight="1"/>
    <row r="390" ht="13" customHeight="1"/>
    <row r="391" ht="13" customHeight="1"/>
    <row r="392" ht="13" customHeight="1"/>
    <row r="393" ht="13" customHeight="1"/>
    <row r="394" ht="13" customHeight="1"/>
    <row r="395" ht="13" customHeight="1"/>
    <row r="396" ht="13" customHeight="1"/>
    <row r="397" ht="13" customHeight="1"/>
    <row r="398" ht="13" customHeight="1"/>
    <row r="399" ht="13" customHeight="1"/>
    <row r="400" ht="13" customHeight="1"/>
    <row r="401" ht="13" customHeight="1"/>
    <row r="402" ht="13" customHeight="1"/>
    <row r="403" ht="13" customHeight="1"/>
    <row r="404" ht="13" customHeight="1"/>
    <row r="405" ht="13" customHeight="1"/>
    <row r="406" ht="13" customHeight="1"/>
    <row r="407" ht="13" customHeight="1"/>
    <row r="408" ht="13" customHeight="1"/>
    <row r="409" ht="13" customHeight="1"/>
    <row r="410" ht="13" customHeight="1"/>
    <row r="411" ht="13" customHeight="1"/>
    <row r="412" ht="13" customHeight="1"/>
    <row r="413" ht="13" customHeight="1"/>
    <row r="414" ht="13" customHeight="1"/>
    <row r="415" ht="13" customHeight="1"/>
    <row r="416" ht="13" customHeight="1"/>
    <row r="417" ht="13" customHeight="1"/>
    <row r="418" ht="13" customHeight="1"/>
    <row r="419" ht="13" customHeight="1"/>
    <row r="420" ht="13" customHeight="1"/>
    <row r="421" ht="13" customHeight="1"/>
    <row r="422" ht="13" customHeight="1"/>
    <row r="423" ht="13" customHeight="1"/>
    <row r="424" ht="13" customHeight="1"/>
    <row r="425" ht="13" customHeight="1"/>
    <row r="426" ht="13" customHeight="1"/>
    <row r="427" ht="13" customHeight="1"/>
    <row r="428" ht="13" customHeight="1"/>
    <row r="429" ht="13" customHeight="1"/>
    <row r="430" ht="13" customHeight="1"/>
    <row r="431" ht="13" customHeight="1"/>
    <row r="432" ht="13" customHeight="1"/>
    <row r="433" ht="13" customHeight="1"/>
    <row r="434" ht="13" customHeight="1"/>
    <row r="435" ht="13" customHeight="1"/>
    <row r="436" ht="13" customHeight="1"/>
    <row r="437" ht="13" customHeight="1"/>
    <row r="438" ht="13" customHeight="1"/>
    <row r="439" ht="13" customHeight="1"/>
    <row r="440" ht="13" customHeight="1"/>
    <row r="441" ht="13" customHeight="1"/>
    <row r="442" ht="13" customHeight="1"/>
    <row r="443" ht="13" customHeight="1"/>
    <row r="444" ht="13" customHeight="1"/>
    <row r="445" ht="13" customHeight="1"/>
    <row r="446" ht="13" customHeight="1"/>
    <row r="447" ht="13" customHeight="1"/>
    <row r="448" ht="13" customHeight="1"/>
    <row r="449" ht="13" customHeight="1"/>
    <row r="450" ht="13" customHeight="1"/>
    <row r="451" ht="13" customHeight="1"/>
    <row r="452" ht="13" customHeight="1"/>
    <row r="453" ht="13" customHeight="1"/>
    <row r="454" ht="13" customHeight="1"/>
    <row r="455" ht="13" customHeight="1"/>
    <row r="456" ht="13" customHeight="1"/>
    <row r="457" ht="13" customHeight="1"/>
    <row r="458" ht="13" customHeight="1"/>
    <row r="459" ht="13" customHeight="1"/>
    <row r="460" ht="13" customHeight="1"/>
    <row r="461" ht="13" customHeight="1"/>
    <row r="462" ht="13" customHeight="1"/>
    <row r="463" ht="13" customHeight="1"/>
    <row r="464" ht="13" customHeight="1"/>
    <row r="465" ht="13" customHeight="1"/>
    <row r="466" ht="13" customHeight="1"/>
    <row r="467" ht="13" customHeight="1"/>
    <row r="468" ht="13" customHeight="1"/>
    <row r="469" ht="13" customHeight="1"/>
    <row r="470" ht="13" customHeight="1"/>
    <row r="471" ht="13" customHeight="1"/>
    <row r="472" ht="13" customHeight="1"/>
    <row r="473" ht="13" customHeight="1"/>
    <row r="474" ht="13" customHeight="1"/>
    <row r="475" ht="13" customHeight="1"/>
    <row r="476" ht="13" customHeight="1"/>
    <row r="477" ht="13" customHeight="1"/>
    <row r="478" ht="13" customHeight="1"/>
    <row r="479" ht="13" customHeight="1"/>
    <row r="480" ht="13" customHeight="1"/>
    <row r="481" ht="13" customHeight="1"/>
    <row r="482" ht="13" customHeight="1"/>
    <row r="483" ht="13" customHeight="1"/>
    <row r="484" ht="13" customHeight="1"/>
    <row r="485" ht="13" customHeight="1"/>
    <row r="486" ht="13" customHeight="1"/>
    <row r="487" ht="13" customHeight="1"/>
    <row r="488" ht="13" customHeight="1"/>
    <row r="489" ht="13" customHeight="1"/>
    <row r="490" ht="13" customHeight="1"/>
    <row r="491" ht="13" customHeight="1"/>
    <row r="492" ht="13" customHeight="1"/>
    <row r="493" ht="13" customHeight="1"/>
    <row r="494" ht="13" customHeight="1"/>
    <row r="495" ht="13" customHeight="1"/>
    <row r="496" ht="13" customHeight="1"/>
    <row r="497" ht="13" customHeight="1"/>
    <row r="498" ht="13" customHeight="1"/>
    <row r="499" ht="13" customHeight="1"/>
    <row r="500" ht="13" customHeight="1"/>
    <row r="501" ht="13" customHeight="1"/>
    <row r="502" ht="13" customHeight="1"/>
    <row r="503" ht="13" customHeight="1"/>
    <row r="504" ht="13" customHeight="1"/>
    <row r="505" ht="13" customHeight="1"/>
    <row r="506" ht="13" customHeight="1"/>
    <row r="507" ht="13" customHeight="1"/>
    <row r="508" ht="13" customHeight="1"/>
    <row r="509" ht="13" customHeight="1"/>
    <row r="510" ht="13" customHeight="1"/>
    <row r="511" ht="13" customHeight="1"/>
    <row r="512" ht="13" customHeight="1"/>
    <row r="513" ht="13" customHeight="1"/>
    <row r="514" ht="13" customHeight="1"/>
    <row r="515" ht="13" customHeight="1"/>
    <row r="516" ht="13" customHeight="1"/>
    <row r="517" ht="13" customHeight="1"/>
    <row r="518" ht="13" customHeight="1"/>
    <row r="519" ht="13" customHeight="1"/>
    <row r="520" ht="13" customHeight="1"/>
    <row r="521" ht="13" customHeight="1"/>
    <row r="522" ht="13" customHeight="1"/>
    <row r="523" ht="13" customHeight="1"/>
    <row r="524" ht="13" customHeight="1"/>
    <row r="525" ht="13" customHeight="1"/>
    <row r="526" ht="13" customHeight="1"/>
    <row r="527" ht="13" customHeight="1"/>
    <row r="528" ht="13" customHeight="1"/>
    <row r="529" ht="13" customHeight="1"/>
    <row r="530" ht="13" customHeight="1"/>
    <row r="531" ht="13" customHeight="1"/>
    <row r="532" ht="13" customHeight="1"/>
    <row r="533" ht="13" customHeight="1"/>
    <row r="534" ht="13" customHeight="1"/>
    <row r="535" ht="13" customHeight="1"/>
    <row r="536" ht="13" customHeight="1"/>
    <row r="537" ht="13" customHeight="1"/>
    <row r="538" ht="13" customHeight="1"/>
    <row r="539" ht="13" customHeight="1"/>
    <row r="540" ht="13" customHeight="1"/>
    <row r="541" ht="13" customHeight="1"/>
    <row r="542" ht="13" customHeight="1"/>
    <row r="543" ht="13" customHeight="1"/>
    <row r="544" ht="13" customHeight="1"/>
    <row r="545" ht="13" customHeight="1"/>
    <row r="546" ht="13" customHeight="1"/>
    <row r="547" ht="13" customHeight="1"/>
    <row r="548" ht="13" customHeight="1"/>
    <row r="549" ht="13" customHeight="1"/>
    <row r="550" ht="13" customHeight="1"/>
    <row r="551" ht="13" customHeight="1"/>
    <row r="552" ht="13" customHeight="1"/>
    <row r="553" ht="13" customHeight="1"/>
    <row r="554" ht="13" customHeight="1"/>
    <row r="555" ht="13" customHeight="1"/>
    <row r="556" ht="13" customHeight="1"/>
    <row r="557" ht="13" customHeight="1"/>
    <row r="558" ht="13" customHeight="1"/>
    <row r="559" ht="13" customHeight="1"/>
    <row r="560" ht="13" customHeight="1"/>
    <row r="561" ht="13" customHeight="1"/>
    <row r="562" ht="13" customHeight="1"/>
    <row r="563" ht="13" customHeight="1"/>
    <row r="564" ht="13" customHeight="1"/>
    <row r="565" ht="13" customHeight="1"/>
    <row r="566" ht="13" customHeight="1"/>
    <row r="567" ht="13" customHeight="1"/>
    <row r="568" ht="13" customHeight="1"/>
    <row r="569" ht="13" customHeight="1"/>
    <row r="570" ht="13" customHeight="1"/>
    <row r="571" ht="13" customHeight="1"/>
    <row r="572" ht="13" customHeight="1"/>
    <row r="573" ht="13" customHeight="1"/>
    <row r="574" ht="13" customHeight="1"/>
    <row r="575" ht="13" customHeight="1"/>
    <row r="576" ht="13" customHeight="1"/>
    <row r="577" ht="13" customHeight="1"/>
    <row r="578" ht="13" customHeight="1"/>
    <row r="579" ht="13" customHeight="1"/>
    <row r="580" ht="13" customHeight="1"/>
    <row r="581" ht="13" customHeight="1"/>
    <row r="582" ht="13" customHeight="1"/>
    <row r="583" ht="13" customHeight="1"/>
    <row r="584" ht="13" customHeight="1"/>
    <row r="585" ht="13" customHeight="1"/>
    <row r="586" ht="13" customHeight="1"/>
    <row r="587" ht="13" customHeight="1"/>
    <row r="588" ht="13" customHeight="1"/>
    <row r="589" ht="13" customHeight="1"/>
    <row r="590" ht="13" customHeight="1"/>
    <row r="591" ht="13" customHeight="1"/>
    <row r="592" ht="13" customHeight="1"/>
    <row r="593" ht="13" customHeight="1"/>
    <row r="594" ht="13" customHeight="1"/>
    <row r="595" ht="13" customHeight="1"/>
    <row r="596" ht="13" customHeight="1"/>
    <row r="597" ht="13" customHeight="1"/>
    <row r="598" ht="13" customHeight="1"/>
    <row r="599" ht="13" customHeight="1"/>
    <row r="600" ht="13" customHeight="1"/>
    <row r="601" ht="13" customHeight="1"/>
    <row r="602" ht="13" customHeight="1"/>
    <row r="603" ht="13" customHeight="1"/>
    <row r="604" ht="13" customHeight="1"/>
    <row r="605" ht="13" customHeight="1"/>
    <row r="606" ht="13" customHeight="1"/>
    <row r="607" ht="13" customHeight="1"/>
    <row r="608" ht="13" customHeight="1"/>
    <row r="609" ht="13" customHeight="1"/>
    <row r="610" ht="13" customHeight="1"/>
    <row r="611" ht="13" customHeight="1"/>
    <row r="612" ht="13" customHeight="1"/>
    <row r="613" ht="13" customHeight="1"/>
    <row r="614" ht="13" customHeight="1"/>
    <row r="615" ht="13" customHeight="1"/>
    <row r="616" ht="13" customHeight="1"/>
    <row r="617" ht="13" customHeight="1"/>
    <row r="618" ht="13" customHeight="1"/>
    <row r="619" ht="13" customHeight="1"/>
    <row r="620" ht="13" customHeight="1"/>
    <row r="621" ht="13" customHeight="1"/>
    <row r="622" ht="13" customHeight="1"/>
    <row r="623" ht="13" customHeight="1"/>
    <row r="624" ht="13" customHeight="1"/>
    <row r="625" ht="13" customHeight="1"/>
    <row r="626" ht="13" customHeight="1"/>
    <row r="627" ht="13" customHeight="1"/>
    <row r="628" ht="13" customHeight="1"/>
    <row r="629" ht="13" customHeight="1"/>
    <row r="630" ht="13" customHeight="1"/>
    <row r="631" ht="13" customHeight="1"/>
    <row r="632" ht="13" customHeight="1"/>
    <row r="633" ht="13" customHeight="1"/>
    <row r="634" ht="13" customHeight="1"/>
    <row r="635" ht="13" customHeight="1"/>
    <row r="636" ht="13" customHeight="1"/>
    <row r="637" ht="13" customHeight="1"/>
    <row r="638" ht="13" customHeight="1"/>
    <row r="639" ht="13" customHeight="1"/>
    <row r="640" ht="13" customHeight="1"/>
    <row r="641" ht="13" customHeight="1"/>
    <row r="642" ht="13" customHeight="1"/>
    <row r="643" ht="13" customHeight="1"/>
    <row r="644" ht="13" customHeight="1"/>
    <row r="645" ht="13" customHeight="1"/>
    <row r="646" ht="13" customHeight="1"/>
    <row r="647" ht="13" customHeight="1"/>
    <row r="648" ht="13" customHeight="1"/>
    <row r="649" ht="13" customHeight="1"/>
    <row r="650" ht="13" customHeight="1"/>
    <row r="651" ht="13" customHeight="1"/>
    <row r="652" ht="13" customHeight="1"/>
    <row r="653" ht="13" customHeight="1"/>
    <row r="654" ht="13" customHeight="1"/>
    <row r="655" ht="13" customHeight="1"/>
    <row r="656" ht="13" customHeight="1"/>
    <row r="657" ht="13" customHeight="1"/>
    <row r="658" ht="13" customHeight="1"/>
    <row r="659" ht="13" customHeight="1"/>
    <row r="660" ht="13" customHeight="1"/>
    <row r="661" ht="13" customHeight="1"/>
    <row r="662" ht="13" customHeight="1"/>
    <row r="663" ht="13" customHeight="1"/>
    <row r="664" ht="13" customHeight="1"/>
    <row r="665" ht="13" customHeight="1"/>
    <row r="666" ht="13" customHeight="1"/>
    <row r="667" ht="13" customHeight="1"/>
    <row r="668" ht="13" customHeight="1"/>
    <row r="669" ht="13" customHeight="1"/>
    <row r="670" ht="13" customHeight="1"/>
    <row r="671" ht="13" customHeight="1"/>
    <row r="672" ht="13" customHeight="1"/>
    <row r="673" ht="13" customHeight="1"/>
    <row r="674" ht="13" customHeight="1"/>
    <row r="675" ht="13" customHeight="1"/>
    <row r="676" ht="13" customHeight="1"/>
    <row r="677" ht="13" customHeight="1"/>
    <row r="678" ht="13" customHeight="1"/>
    <row r="679" ht="13" customHeight="1"/>
    <row r="680" ht="13" customHeight="1"/>
    <row r="681" ht="13" customHeight="1"/>
    <row r="682" ht="13" customHeight="1"/>
    <row r="683" ht="13" customHeight="1"/>
    <row r="684" ht="13" customHeight="1"/>
    <row r="685" ht="13" customHeight="1"/>
    <row r="686" ht="13" customHeight="1"/>
    <row r="687" ht="13" customHeight="1"/>
    <row r="688" ht="13" customHeight="1"/>
    <row r="689" ht="13" customHeight="1"/>
    <row r="690" ht="13" customHeight="1"/>
    <row r="691" ht="13" customHeight="1"/>
    <row r="692" ht="13" customHeight="1"/>
    <row r="693" ht="13" customHeight="1"/>
    <row r="694" ht="13" customHeight="1"/>
    <row r="695" ht="13" customHeight="1"/>
    <row r="696" ht="13" customHeight="1"/>
    <row r="697" ht="13" customHeight="1"/>
    <row r="698" ht="13" customHeight="1"/>
    <row r="699" ht="13" customHeight="1"/>
    <row r="700" ht="13" customHeight="1"/>
    <row r="701" ht="13" customHeight="1"/>
    <row r="702" ht="13" customHeight="1"/>
    <row r="703" ht="13" customHeight="1"/>
    <row r="704" ht="13" customHeight="1"/>
    <row r="705" ht="13" customHeight="1"/>
    <row r="706" ht="13" customHeight="1"/>
    <row r="707" ht="13" customHeight="1"/>
    <row r="708" ht="13" customHeight="1"/>
    <row r="709" ht="13" customHeight="1"/>
    <row r="710" ht="13" customHeight="1"/>
    <row r="711" ht="13" customHeight="1"/>
    <row r="712" ht="13" customHeight="1"/>
    <row r="713" ht="13" customHeight="1"/>
    <row r="714" ht="13" customHeight="1"/>
    <row r="715" ht="13" customHeight="1"/>
    <row r="716" ht="13" customHeight="1"/>
    <row r="717" ht="13" customHeight="1"/>
    <row r="718" ht="13" customHeight="1"/>
    <row r="719" ht="13" customHeight="1"/>
    <row r="720" ht="13" customHeight="1"/>
    <row r="721" ht="13" customHeight="1"/>
    <row r="722" ht="13" customHeight="1"/>
    <row r="723" ht="13" customHeight="1"/>
    <row r="724" ht="13" customHeight="1"/>
    <row r="725" ht="13" customHeight="1"/>
    <row r="726" ht="13" customHeight="1"/>
    <row r="727" ht="13" customHeight="1"/>
    <row r="728" ht="13" customHeight="1"/>
    <row r="729" ht="13" customHeight="1"/>
    <row r="730" ht="13" customHeight="1"/>
    <row r="731" ht="13" customHeight="1"/>
    <row r="732" ht="13" customHeight="1"/>
    <row r="733" ht="13" customHeight="1"/>
    <row r="734" ht="13" customHeight="1"/>
    <row r="735" ht="13" customHeight="1"/>
    <row r="736" ht="13" customHeight="1"/>
    <row r="737" ht="13" customHeight="1"/>
    <row r="738" ht="13" customHeight="1"/>
    <row r="739" ht="13" customHeight="1"/>
    <row r="740" ht="13" customHeight="1"/>
    <row r="741" ht="13" customHeight="1"/>
    <row r="742" ht="13" customHeight="1"/>
    <row r="743" ht="13" customHeight="1"/>
    <row r="744" ht="13" customHeight="1"/>
    <row r="745" ht="13" customHeight="1"/>
    <row r="746" ht="13" customHeight="1"/>
    <row r="747" ht="13" customHeight="1"/>
    <row r="748" ht="13" customHeight="1"/>
    <row r="749" ht="13" customHeight="1"/>
    <row r="750" ht="13" customHeight="1"/>
    <row r="751" ht="13" customHeight="1"/>
    <row r="752" ht="13" customHeight="1"/>
    <row r="753" ht="13" customHeight="1"/>
    <row r="754" ht="13" customHeight="1"/>
    <row r="755" ht="13" customHeight="1"/>
    <row r="756" ht="13" customHeight="1"/>
    <row r="757" ht="13" customHeight="1"/>
    <row r="758" ht="13" customHeight="1"/>
    <row r="759" ht="13" customHeight="1"/>
    <row r="760" ht="13" customHeight="1"/>
    <row r="761" ht="13" customHeight="1"/>
    <row r="762" ht="13" customHeight="1"/>
    <row r="763" ht="13" customHeight="1"/>
    <row r="764" ht="13" customHeight="1"/>
    <row r="765" ht="13" customHeight="1"/>
    <row r="766" ht="13" customHeight="1"/>
    <row r="767" ht="13" customHeight="1"/>
    <row r="768" ht="13" customHeight="1"/>
    <row r="769" ht="13" customHeight="1"/>
    <row r="770" ht="13" customHeight="1"/>
    <row r="771" ht="13" customHeight="1"/>
    <row r="772" ht="13" customHeight="1"/>
    <row r="773" ht="13" customHeight="1"/>
    <row r="774" ht="13" customHeight="1"/>
    <row r="775" ht="13" customHeight="1"/>
    <row r="776" ht="13" customHeight="1"/>
    <row r="777" ht="13" customHeight="1"/>
    <row r="778" ht="13" customHeight="1"/>
    <row r="779" ht="13" customHeight="1"/>
    <row r="780" ht="13" customHeight="1"/>
    <row r="781" ht="13" customHeight="1"/>
    <row r="782" ht="13" customHeight="1"/>
    <row r="783" ht="13" customHeight="1"/>
    <row r="784" ht="13" customHeight="1"/>
    <row r="785" ht="13" customHeight="1"/>
    <row r="786" ht="13" customHeight="1"/>
    <row r="787" ht="13" customHeight="1"/>
    <row r="788" ht="13" customHeight="1"/>
    <row r="789" ht="13" customHeight="1"/>
    <row r="790" ht="13" customHeight="1"/>
    <row r="791" ht="13" customHeight="1"/>
    <row r="792" ht="13" customHeight="1"/>
    <row r="793" ht="13" customHeight="1"/>
    <row r="794" ht="13" customHeight="1"/>
    <row r="795" ht="13" customHeight="1"/>
    <row r="796" ht="13" customHeight="1"/>
    <row r="797" ht="13" customHeight="1"/>
    <row r="798" ht="13" customHeight="1"/>
    <row r="799" ht="13" customHeight="1"/>
    <row r="800" ht="13" customHeight="1"/>
    <row r="801" ht="13" customHeight="1"/>
    <row r="802" ht="13" customHeight="1"/>
    <row r="803" ht="13" customHeight="1"/>
    <row r="804" ht="13" customHeight="1"/>
    <row r="805" ht="13" customHeight="1"/>
    <row r="806" ht="13" customHeight="1"/>
    <row r="807" ht="13" customHeight="1"/>
    <row r="808" ht="13" customHeight="1"/>
    <row r="809" ht="13" customHeight="1"/>
    <row r="810" ht="13" customHeight="1"/>
    <row r="811" ht="13" customHeight="1"/>
    <row r="812" ht="13" customHeight="1"/>
    <row r="813" ht="13" customHeight="1"/>
    <row r="814" ht="13" customHeight="1"/>
    <row r="815" ht="13" customHeight="1"/>
    <row r="816" ht="13" customHeight="1"/>
    <row r="817" ht="13" customHeight="1"/>
    <row r="818" ht="13" customHeight="1"/>
    <row r="819" ht="13" customHeight="1"/>
    <row r="820" ht="13" customHeight="1"/>
    <row r="821" ht="13" customHeight="1"/>
    <row r="822" ht="13" customHeight="1"/>
    <row r="823" ht="13" customHeight="1"/>
    <row r="824" ht="13" customHeight="1"/>
    <row r="825" ht="13" customHeight="1"/>
    <row r="826" ht="13" customHeight="1"/>
    <row r="827" ht="13" customHeight="1"/>
    <row r="828" ht="13" customHeight="1"/>
    <row r="829" ht="13" customHeight="1"/>
    <row r="830" ht="13" customHeight="1"/>
    <row r="831" ht="13" customHeight="1"/>
    <row r="832" ht="13" customHeight="1"/>
    <row r="833" ht="13" customHeight="1"/>
    <row r="834" ht="13" customHeight="1"/>
    <row r="835" ht="13" customHeight="1"/>
    <row r="836" ht="13" customHeight="1"/>
    <row r="837" ht="13" customHeight="1"/>
    <row r="838" ht="13" customHeight="1"/>
    <row r="839" ht="13" customHeight="1"/>
    <row r="840" ht="13" customHeight="1"/>
    <row r="841" ht="13" customHeight="1"/>
    <row r="842" ht="13" customHeight="1"/>
    <row r="843" ht="13" customHeight="1"/>
    <row r="844" ht="13" customHeight="1"/>
    <row r="845" ht="13" customHeight="1"/>
    <row r="846" ht="13" customHeight="1"/>
    <row r="847" ht="13" customHeight="1"/>
    <row r="848" ht="13" customHeight="1"/>
    <row r="849" ht="13" customHeight="1"/>
    <row r="850" ht="13" customHeight="1"/>
    <row r="851" ht="13" customHeight="1"/>
    <row r="852" ht="13" customHeight="1"/>
    <row r="853" ht="13" customHeight="1"/>
    <row r="854" ht="13" customHeight="1"/>
    <row r="855" ht="13" customHeight="1"/>
    <row r="856" ht="13" customHeight="1"/>
    <row r="857" ht="13" customHeight="1"/>
    <row r="858" ht="13" customHeight="1"/>
    <row r="859" ht="13" customHeight="1"/>
    <row r="860" ht="13" customHeight="1"/>
    <row r="861" ht="13" customHeight="1"/>
    <row r="862" ht="13" customHeight="1"/>
    <row r="863" ht="13" customHeight="1"/>
    <row r="864" ht="13" customHeight="1"/>
    <row r="865" ht="13" customHeight="1"/>
    <row r="866" ht="13" customHeight="1"/>
    <row r="867" ht="13" customHeight="1"/>
    <row r="868" ht="13" customHeight="1"/>
    <row r="869" ht="13" customHeight="1"/>
    <row r="870" ht="13" customHeight="1"/>
    <row r="871" ht="13" customHeight="1"/>
    <row r="872" ht="13" customHeight="1"/>
    <row r="873" ht="13" customHeight="1"/>
    <row r="874" ht="13" customHeight="1"/>
    <row r="875" ht="13" customHeight="1"/>
    <row r="876" ht="13" customHeight="1"/>
    <row r="877" ht="13" customHeight="1"/>
    <row r="878" ht="13" customHeight="1"/>
    <row r="879" ht="13" customHeight="1"/>
    <row r="880" ht="13" customHeight="1"/>
    <row r="881" ht="13" customHeight="1"/>
    <row r="882" ht="13" customHeight="1"/>
    <row r="883" ht="13" customHeight="1"/>
    <row r="884" ht="13" customHeight="1"/>
    <row r="885" ht="13" customHeight="1"/>
    <row r="886" ht="13" customHeight="1"/>
    <row r="887" ht="13" customHeight="1"/>
    <row r="888" ht="13" customHeight="1"/>
    <row r="889" ht="13" customHeight="1"/>
    <row r="890" ht="13" customHeight="1"/>
    <row r="891" ht="13" customHeight="1"/>
    <row r="892" ht="13" customHeight="1"/>
    <row r="893" ht="13" customHeight="1"/>
    <row r="894" ht="13" customHeight="1"/>
    <row r="895" ht="13" customHeight="1"/>
    <row r="896" ht="13" customHeight="1"/>
    <row r="897" ht="13" customHeight="1"/>
    <row r="898" ht="13" customHeight="1"/>
    <row r="899" ht="13" customHeight="1"/>
    <row r="900" ht="13" customHeight="1"/>
    <row r="901" ht="13" customHeight="1"/>
    <row r="902" ht="13" customHeight="1"/>
    <row r="903" ht="13" customHeight="1"/>
    <row r="904" ht="13" customHeight="1"/>
    <row r="905" ht="13" customHeight="1"/>
    <row r="906" ht="13" customHeight="1"/>
    <row r="907" ht="13" customHeight="1"/>
    <row r="908" ht="13" customHeight="1"/>
    <row r="909" ht="13" customHeight="1"/>
    <row r="910" ht="13" customHeight="1"/>
    <row r="911" ht="13" customHeight="1"/>
    <row r="912" ht="13" customHeight="1"/>
    <row r="913" ht="13" customHeight="1"/>
    <row r="914" ht="13" customHeight="1"/>
    <row r="915" ht="13" customHeight="1"/>
    <row r="916" ht="13" customHeight="1"/>
    <row r="917" ht="13" customHeight="1"/>
    <row r="918" ht="13" customHeight="1"/>
    <row r="919" ht="13" customHeight="1"/>
    <row r="920" ht="13" customHeight="1"/>
    <row r="921" ht="13" customHeight="1"/>
    <row r="922" ht="13" customHeight="1"/>
    <row r="923" ht="13" customHeight="1"/>
    <row r="924" ht="13" customHeight="1"/>
    <row r="925" ht="13" customHeight="1"/>
    <row r="926" ht="13" customHeight="1"/>
    <row r="927" ht="13" customHeight="1"/>
    <row r="928" ht="13" customHeight="1"/>
    <row r="929" ht="13" customHeight="1"/>
    <row r="930" ht="13" customHeight="1"/>
    <row r="931" ht="13" customHeight="1"/>
    <row r="932" ht="13" customHeight="1"/>
    <row r="933" ht="13" customHeight="1"/>
    <row r="934" ht="13" customHeight="1"/>
    <row r="935" ht="13" customHeight="1"/>
    <row r="936" ht="13" customHeight="1"/>
    <row r="937" ht="13" customHeight="1"/>
    <row r="938" ht="13" customHeight="1"/>
    <row r="939" ht="13" customHeight="1"/>
    <row r="940" ht="13" customHeight="1"/>
    <row r="941" ht="13" customHeight="1"/>
    <row r="942" ht="13" customHeight="1"/>
    <row r="943" ht="13" customHeight="1"/>
    <row r="944" ht="13" customHeight="1"/>
    <row r="945" ht="13" customHeight="1"/>
    <row r="946" ht="13" customHeight="1"/>
    <row r="947" ht="13" customHeight="1"/>
    <row r="948" ht="13" customHeight="1"/>
    <row r="949" ht="13" customHeight="1"/>
    <row r="950" ht="13" customHeight="1"/>
    <row r="951" ht="13" customHeight="1"/>
    <row r="952" ht="13" customHeight="1"/>
    <row r="953" ht="13" customHeight="1"/>
    <row r="954" ht="13" customHeight="1"/>
    <row r="955" ht="13" customHeight="1"/>
    <row r="956" ht="13" customHeight="1"/>
    <row r="957" ht="13" customHeight="1"/>
    <row r="958" ht="13" customHeight="1"/>
    <row r="959" ht="13" customHeight="1"/>
    <row r="960" ht="13" customHeight="1"/>
    <row r="961" ht="13" customHeight="1"/>
    <row r="962" ht="13" customHeight="1"/>
    <row r="963" ht="13" customHeight="1"/>
    <row r="964" ht="13" customHeight="1"/>
    <row r="965" ht="13" customHeight="1"/>
    <row r="966" ht="13" customHeight="1"/>
    <row r="967" ht="13" customHeight="1"/>
    <row r="968" ht="13" customHeight="1"/>
    <row r="969" ht="13" customHeight="1"/>
    <row r="970" ht="13" customHeight="1"/>
    <row r="971" ht="13" customHeight="1"/>
    <row r="972" ht="13" customHeight="1"/>
    <row r="973" ht="13" customHeight="1"/>
    <row r="974" ht="13" customHeight="1"/>
    <row r="975" ht="13" customHeight="1"/>
    <row r="976" ht="13" customHeight="1"/>
    <row r="977" ht="13" customHeight="1"/>
    <row r="978" ht="13" customHeight="1"/>
    <row r="979" ht="13" customHeight="1"/>
    <row r="980" ht="13" customHeight="1"/>
    <row r="981" ht="13" customHeight="1"/>
    <row r="982" ht="13" customHeight="1"/>
    <row r="983" ht="13" customHeight="1"/>
    <row r="984" ht="13" customHeight="1"/>
    <row r="985" ht="13" customHeight="1"/>
    <row r="986" ht="13" customHeight="1"/>
    <row r="987" ht="13" customHeight="1"/>
    <row r="988" ht="13" customHeight="1"/>
    <row r="989" ht="13" customHeight="1"/>
    <row r="990" ht="13" customHeight="1"/>
    <row r="991" ht="13" customHeight="1"/>
    <row r="992" ht="13" customHeight="1"/>
    <row r="993" ht="13" customHeight="1"/>
    <row r="994" ht="13" customHeight="1"/>
    <row r="995" ht="13" customHeight="1"/>
    <row r="996" ht="13" customHeight="1"/>
    <row r="997" ht="13" customHeight="1"/>
    <row r="998" ht="13" customHeight="1"/>
    <row r="999" ht="13" customHeight="1"/>
    <row r="1000" ht="13" customHeight="1"/>
    <row r="1001" ht="13" customHeight="1"/>
    <row r="1002" ht="13" customHeight="1"/>
    <row r="1003" ht="13" customHeight="1"/>
    <row r="1004" ht="13" customHeight="1"/>
    <row r="1005" ht="13" customHeight="1"/>
    <row r="1006" ht="13" customHeight="1"/>
    <row r="1007" ht="13" customHeight="1"/>
    <row r="1008" ht="13" customHeight="1"/>
    <row r="1009" ht="13" customHeight="1"/>
    <row r="1010" ht="13" customHeight="1"/>
    <row r="1011" ht="13" customHeight="1"/>
    <row r="1012" ht="13" customHeight="1"/>
    <row r="1013" ht="13" customHeight="1"/>
    <row r="1014" ht="13" customHeight="1"/>
    <row r="1015" ht="13" customHeight="1"/>
    <row r="1016" ht="13" customHeight="1"/>
    <row r="1017" ht="13" customHeight="1"/>
    <row r="1018" ht="13" customHeight="1"/>
    <row r="1019" ht="13" customHeight="1"/>
    <row r="1020" ht="13" customHeight="1"/>
    <row r="1021" ht="13" customHeight="1"/>
    <row r="1022" ht="13" customHeight="1"/>
    <row r="1023" ht="13" customHeight="1"/>
    <row r="1024" ht="13" customHeight="1"/>
    <row r="1025" ht="13" customHeight="1"/>
    <row r="1026" ht="13" customHeight="1"/>
    <row r="1027" ht="13" customHeight="1"/>
    <row r="1028" ht="13" customHeight="1"/>
    <row r="1029" ht="13" customHeight="1"/>
    <row r="1030" ht="13" customHeight="1"/>
    <row r="1031" ht="13" customHeight="1"/>
    <row r="1032" ht="13" customHeight="1"/>
    <row r="1033" ht="13" customHeight="1"/>
    <row r="1034" ht="13" customHeight="1"/>
    <row r="1035" ht="13" customHeight="1"/>
    <row r="1036" ht="13" customHeight="1"/>
    <row r="1037" ht="13" customHeight="1"/>
    <row r="1038" ht="13" customHeight="1"/>
    <row r="1039" ht="13" customHeight="1"/>
    <row r="1040" ht="13" customHeight="1"/>
    <row r="1041" ht="13" customHeight="1"/>
    <row r="1042" ht="13" customHeight="1"/>
    <row r="1043" ht="13" customHeight="1"/>
    <row r="1044" ht="13" customHeight="1"/>
    <row r="1045" ht="13" customHeight="1"/>
    <row r="1046" ht="13" customHeight="1"/>
    <row r="1047" ht="13" customHeight="1"/>
    <row r="1048" ht="13" customHeight="1"/>
    <row r="1049" ht="13" customHeight="1"/>
    <row r="1050" ht="13" customHeight="1"/>
    <row r="1051" ht="13" customHeight="1"/>
    <row r="1052" ht="13" customHeight="1"/>
    <row r="1053" ht="13" customHeight="1"/>
    <row r="1054" ht="13" customHeight="1"/>
    <row r="1055" ht="13" customHeight="1"/>
    <row r="1056" ht="13" customHeight="1"/>
    <row r="1057" ht="13" customHeight="1"/>
    <row r="1058" ht="13" customHeight="1"/>
    <row r="1059" ht="13" customHeight="1"/>
    <row r="1060" ht="13" customHeight="1"/>
    <row r="1061" ht="13" customHeight="1"/>
    <row r="1062" ht="13" customHeight="1"/>
    <row r="1063" ht="13" customHeight="1"/>
    <row r="1064" ht="13" customHeight="1"/>
    <row r="1065" ht="13" customHeight="1"/>
    <row r="1066" ht="13" customHeight="1"/>
    <row r="1067" ht="13" customHeight="1"/>
    <row r="1068" ht="13" customHeight="1"/>
    <row r="1069" ht="13" customHeight="1"/>
    <row r="1070" ht="13" customHeight="1"/>
    <row r="1071" ht="13" customHeight="1"/>
    <row r="1072" ht="13" customHeight="1"/>
    <row r="1073" ht="13" customHeight="1"/>
    <row r="1074" ht="13" customHeight="1"/>
    <row r="1075" ht="13" customHeight="1"/>
    <row r="1076" ht="13" customHeight="1"/>
    <row r="1077" ht="13" customHeight="1"/>
    <row r="1078" ht="13" customHeight="1"/>
    <row r="1079" ht="13" customHeight="1"/>
    <row r="1080" ht="13" customHeight="1"/>
    <row r="1081" ht="13" customHeight="1"/>
    <row r="1082" ht="13" customHeight="1"/>
    <row r="1083" ht="13" customHeight="1"/>
    <row r="1084" ht="13" customHeight="1"/>
    <row r="1085" ht="13" customHeight="1"/>
    <row r="1086" ht="13" customHeight="1"/>
    <row r="1087" ht="13" customHeight="1"/>
    <row r="1088" ht="13" customHeight="1"/>
    <row r="1089" ht="13" customHeight="1"/>
    <row r="1090" ht="13" customHeight="1"/>
    <row r="1091" ht="13" customHeight="1"/>
    <row r="1092" ht="13" customHeight="1"/>
    <row r="1093" ht="13" customHeight="1"/>
    <row r="1094" ht="13" customHeight="1"/>
    <row r="1095" ht="13" customHeight="1"/>
    <row r="1096" ht="13" customHeight="1"/>
    <row r="1097" ht="13" customHeight="1"/>
    <row r="1098" ht="13" customHeight="1"/>
    <row r="1099" ht="13" customHeight="1"/>
    <row r="1100" ht="13" customHeight="1"/>
    <row r="1101" ht="13" customHeight="1"/>
    <row r="1102" ht="13" customHeight="1"/>
    <row r="1103" ht="13" customHeight="1"/>
    <row r="1104" ht="13" customHeight="1"/>
    <row r="1105" ht="13" customHeight="1"/>
    <row r="1106" ht="13" customHeight="1"/>
    <row r="1107" ht="13" customHeight="1"/>
    <row r="1108" ht="13" customHeight="1"/>
    <row r="1109" ht="13" customHeight="1"/>
    <row r="1110" ht="13" customHeight="1"/>
    <row r="1111" ht="13" customHeight="1"/>
    <row r="1112" ht="13" customHeight="1"/>
    <row r="1113" ht="13" customHeight="1"/>
    <row r="1114" ht="13" customHeight="1"/>
    <row r="1115" ht="13" customHeight="1"/>
    <row r="1116" ht="13" customHeight="1"/>
    <row r="1117" ht="13" customHeight="1"/>
    <row r="1118" ht="13" customHeight="1"/>
    <row r="1119" ht="13" customHeight="1"/>
    <row r="1120" ht="13" customHeight="1"/>
    <row r="1121" ht="13" customHeight="1"/>
    <row r="1122" ht="13" customHeight="1"/>
    <row r="1123" ht="13" customHeight="1"/>
    <row r="1124" ht="13" customHeight="1"/>
    <row r="1125" ht="13" customHeight="1"/>
    <row r="1126" ht="13" customHeight="1"/>
    <row r="1127" ht="13" customHeight="1"/>
    <row r="1128" ht="13" customHeight="1"/>
    <row r="1129" ht="13" customHeight="1"/>
    <row r="1130" ht="13" customHeight="1"/>
    <row r="1131" ht="13" customHeight="1"/>
    <row r="1132" ht="13" customHeight="1"/>
    <row r="1133" ht="13" customHeight="1"/>
    <row r="1134" ht="13" customHeight="1"/>
    <row r="1135" ht="13" customHeight="1"/>
    <row r="1136" ht="13" customHeight="1"/>
    <row r="1137" ht="13" customHeight="1"/>
    <row r="1138" ht="13" customHeight="1"/>
    <row r="1139" ht="13" customHeight="1"/>
    <row r="1140" ht="13" customHeight="1"/>
    <row r="1141" ht="13" customHeight="1"/>
    <row r="1142" ht="13" customHeight="1"/>
    <row r="1143" ht="13" customHeight="1"/>
    <row r="1144" ht="13" customHeight="1"/>
    <row r="1145" ht="13" customHeight="1"/>
    <row r="1146" ht="13" customHeight="1"/>
    <row r="1147" ht="13" customHeight="1"/>
    <row r="1148" ht="13" customHeight="1"/>
    <row r="1149" ht="13" customHeight="1"/>
    <row r="1150" ht="13" customHeight="1"/>
    <row r="1151" ht="13" customHeight="1"/>
    <row r="1152" ht="13" customHeight="1"/>
    <row r="1153" ht="13" customHeight="1"/>
    <row r="1154" ht="13" customHeight="1"/>
    <row r="1155" ht="13" customHeight="1"/>
    <row r="1156" ht="13" customHeight="1"/>
    <row r="1157" ht="13" customHeight="1"/>
    <row r="1158" ht="13" customHeight="1"/>
    <row r="1159" ht="13" customHeight="1"/>
    <row r="1160" ht="13" customHeight="1"/>
    <row r="1161" ht="13" customHeight="1"/>
    <row r="1162" ht="13" customHeight="1"/>
    <row r="1163" ht="13" customHeight="1"/>
    <row r="1164" ht="13" customHeight="1"/>
    <row r="1165" ht="13" customHeight="1"/>
    <row r="1166" ht="13" customHeight="1"/>
    <row r="1167" ht="13" customHeight="1"/>
    <row r="1168" ht="13" customHeight="1"/>
    <row r="1169" ht="13" customHeight="1"/>
    <row r="1170" ht="13" customHeight="1"/>
    <row r="1171" ht="13" customHeight="1"/>
    <row r="1172" ht="13" customHeight="1"/>
    <row r="1173" ht="13" customHeight="1"/>
    <row r="1174" ht="13" customHeight="1"/>
    <row r="1175" ht="13" customHeight="1"/>
    <row r="1176" ht="13" customHeight="1"/>
    <row r="1177" ht="13" customHeight="1"/>
    <row r="1178" ht="13" customHeight="1"/>
    <row r="1179" ht="13" customHeight="1"/>
    <row r="1180" ht="13" customHeight="1"/>
    <row r="1181" ht="13" customHeight="1"/>
    <row r="1182" ht="13" customHeight="1"/>
    <row r="1183" ht="13" customHeight="1"/>
    <row r="1184" ht="13" customHeight="1"/>
    <row r="1185" ht="13" customHeight="1"/>
    <row r="1186" ht="13" customHeight="1"/>
    <row r="1187" ht="13" customHeight="1"/>
    <row r="1188" ht="13" customHeight="1"/>
    <row r="1189" ht="13" customHeight="1"/>
    <row r="1190" ht="13" customHeight="1"/>
    <row r="1191" ht="13" customHeight="1"/>
    <row r="1192" ht="13" customHeight="1"/>
    <row r="1193" ht="13" customHeight="1"/>
    <row r="1194" ht="13" customHeight="1"/>
    <row r="1195" ht="13" customHeight="1"/>
    <row r="1196" ht="13" customHeight="1"/>
    <row r="1197" ht="13" customHeight="1"/>
    <row r="1198" ht="13" customHeight="1"/>
    <row r="1199" ht="13" customHeight="1"/>
    <row r="1200" ht="13" customHeight="1"/>
    <row r="1201" ht="13" customHeight="1"/>
    <row r="1202" ht="13" customHeight="1"/>
    <row r="1203" ht="13" customHeight="1"/>
    <row r="1204" ht="13" customHeight="1"/>
    <row r="1205" ht="13" customHeight="1"/>
    <row r="1206" ht="13" customHeight="1"/>
    <row r="1207" ht="13" customHeight="1"/>
    <row r="1208" ht="13" customHeight="1"/>
    <row r="1209" ht="13" customHeight="1"/>
    <row r="1210" ht="13" customHeight="1"/>
    <row r="1211" ht="13" customHeight="1"/>
    <row r="1212" ht="13" customHeight="1"/>
    <row r="1213" ht="13" customHeight="1"/>
    <row r="1214" ht="13" customHeight="1"/>
    <row r="1215" ht="13" customHeight="1"/>
    <row r="1216" ht="13" customHeight="1"/>
    <row r="1217" ht="13" customHeight="1"/>
    <row r="1218" ht="13" customHeight="1"/>
    <row r="1219" ht="13" customHeight="1"/>
    <row r="1220" ht="13" customHeight="1"/>
    <row r="1221" ht="13" customHeight="1"/>
    <row r="1222" ht="13" customHeight="1"/>
    <row r="1223" ht="13" customHeight="1"/>
    <row r="1224" ht="13" customHeight="1"/>
    <row r="1225" ht="13" customHeight="1"/>
    <row r="1226" ht="13" customHeight="1"/>
    <row r="1227" ht="13" customHeight="1"/>
    <row r="1228" ht="13" customHeight="1"/>
    <row r="1229" ht="13" customHeight="1"/>
    <row r="1230" ht="13" customHeight="1"/>
    <row r="1231" ht="13" customHeight="1"/>
    <row r="1232" ht="13" customHeight="1"/>
    <row r="1233" ht="13" customHeight="1"/>
    <row r="1234" ht="13" customHeight="1"/>
    <row r="1235" ht="13" customHeight="1"/>
    <row r="1236" ht="13" customHeight="1"/>
    <row r="1237" ht="13" customHeight="1"/>
    <row r="1238" ht="13" customHeight="1"/>
    <row r="1239" ht="13" customHeight="1"/>
    <row r="1240" ht="13" customHeight="1"/>
    <row r="1241" ht="13" customHeight="1"/>
    <row r="1242" ht="13" customHeight="1"/>
    <row r="1243" ht="13" customHeight="1"/>
    <row r="1244" ht="13" customHeight="1"/>
    <row r="1245" ht="13" customHeight="1"/>
    <row r="1246" ht="13" customHeight="1"/>
    <row r="1247" ht="13" customHeight="1"/>
    <row r="1248" ht="13" customHeight="1"/>
    <row r="1249" ht="13" customHeight="1"/>
    <row r="1250" ht="13" customHeight="1"/>
    <row r="1251" ht="13" customHeight="1"/>
    <row r="1252" ht="13" customHeight="1"/>
    <row r="1253" ht="13" customHeight="1"/>
    <row r="1254" ht="13" customHeight="1"/>
    <row r="1255" ht="13" customHeight="1"/>
    <row r="1256" ht="13" customHeight="1"/>
    <row r="1257" ht="13" customHeight="1"/>
    <row r="1258" ht="13" customHeight="1"/>
    <row r="1259" ht="13" customHeight="1"/>
    <row r="1260" ht="13" customHeight="1"/>
    <row r="1261" ht="13" customHeight="1"/>
    <row r="1262" ht="13" customHeight="1"/>
    <row r="1263" ht="13" customHeight="1"/>
    <row r="1264" ht="13" customHeight="1"/>
    <row r="1265" ht="13" customHeight="1"/>
    <row r="1266" ht="13" customHeight="1"/>
    <row r="1267" ht="13" customHeight="1"/>
    <row r="1268" ht="13" customHeight="1"/>
    <row r="1269" ht="13" customHeight="1"/>
    <row r="1270" ht="13" customHeight="1"/>
    <row r="1271" ht="13" customHeight="1"/>
    <row r="1272" ht="13" customHeight="1"/>
    <row r="1273" ht="13" customHeight="1"/>
    <row r="1274" ht="13" customHeight="1"/>
    <row r="1275" ht="13" customHeight="1"/>
    <row r="1276" ht="13" customHeight="1"/>
    <row r="1277" ht="13" customHeight="1"/>
    <row r="1278" ht="13" customHeight="1"/>
    <row r="1279" ht="13" customHeight="1"/>
    <row r="1280" ht="13" customHeight="1"/>
    <row r="1281" ht="13" customHeight="1"/>
    <row r="1282" ht="13" customHeight="1"/>
    <row r="1283" ht="13" customHeight="1"/>
    <row r="1284" ht="13" customHeight="1"/>
    <row r="1285" ht="13" customHeight="1"/>
    <row r="1286" ht="13" customHeight="1"/>
    <row r="1287" ht="13" customHeight="1"/>
    <row r="1288" ht="13" customHeight="1"/>
    <row r="1289" ht="13" customHeight="1"/>
    <row r="1290" ht="13" customHeight="1"/>
    <row r="1291" ht="13" customHeight="1"/>
    <row r="1292" ht="13" customHeight="1"/>
    <row r="1293" ht="13" customHeight="1"/>
    <row r="1294" ht="13" customHeight="1"/>
    <row r="1295" ht="13" customHeight="1"/>
    <row r="1296" ht="13" customHeight="1"/>
    <row r="1297" ht="13" customHeight="1"/>
    <row r="1298" ht="13" customHeight="1"/>
    <row r="1299" ht="13" customHeight="1"/>
    <row r="1300" ht="13" customHeight="1"/>
    <row r="1301" ht="13" customHeight="1"/>
    <row r="1302" ht="13" customHeight="1"/>
    <row r="1303" ht="13" customHeight="1"/>
    <row r="1304" ht="13" customHeight="1"/>
    <row r="1305" ht="13" customHeight="1"/>
    <row r="1306" ht="13" customHeight="1"/>
    <row r="1307" ht="13" customHeight="1"/>
    <row r="1308" ht="13" customHeight="1"/>
    <row r="1309" ht="13" customHeight="1"/>
    <row r="1310" ht="13" customHeight="1"/>
    <row r="1311" ht="13" customHeight="1"/>
    <row r="1312" ht="13" customHeight="1"/>
    <row r="1313" ht="13" customHeight="1"/>
    <row r="1314" ht="13" customHeight="1"/>
    <row r="1315" ht="13" customHeight="1"/>
    <row r="1316" ht="13" customHeight="1"/>
    <row r="1317" ht="13" customHeight="1"/>
    <row r="1318" ht="13" customHeight="1"/>
    <row r="1319" ht="13" customHeight="1"/>
    <row r="1320" ht="13" customHeight="1"/>
    <row r="1321" ht="13" customHeight="1"/>
    <row r="1322" ht="13" customHeight="1"/>
    <row r="1323" ht="13" customHeight="1"/>
    <row r="1324" ht="13" customHeight="1"/>
    <row r="1325" ht="13" customHeight="1"/>
    <row r="1326" ht="13" customHeight="1"/>
    <row r="1327" ht="13" customHeight="1"/>
    <row r="1328" ht="13" customHeight="1"/>
    <row r="1329" ht="13" customHeight="1"/>
    <row r="1330" ht="13" customHeight="1"/>
    <row r="1331" ht="13" customHeight="1"/>
    <row r="1332" ht="13" customHeight="1"/>
    <row r="1333" ht="13" customHeight="1"/>
    <row r="1334" ht="13" customHeight="1"/>
    <row r="1335" ht="13" customHeight="1"/>
    <row r="1336" ht="13" customHeight="1"/>
    <row r="1337" ht="13" customHeight="1"/>
    <row r="1338" ht="13" customHeight="1"/>
    <row r="1339" ht="13" customHeight="1"/>
    <row r="1340" ht="13" customHeight="1"/>
    <row r="1341" ht="13" customHeight="1"/>
    <row r="1342" ht="13" customHeight="1"/>
    <row r="1343" ht="13" customHeight="1"/>
    <row r="1344" ht="13" customHeight="1"/>
    <row r="1345" ht="13" customHeight="1"/>
    <row r="1346" ht="13" customHeight="1"/>
    <row r="1347" ht="13" customHeight="1"/>
    <row r="1348" ht="13" customHeight="1"/>
    <row r="1349" ht="13" customHeight="1"/>
    <row r="1350" ht="13" customHeight="1"/>
    <row r="1351" ht="13" customHeight="1"/>
    <row r="1352" ht="13" customHeight="1"/>
    <row r="1353" ht="13" customHeight="1"/>
    <row r="1354" ht="13" customHeight="1"/>
    <row r="1355" ht="13" customHeight="1"/>
    <row r="1356" ht="13" customHeight="1"/>
    <row r="1357" ht="13" customHeight="1"/>
    <row r="1358" ht="13" customHeight="1"/>
    <row r="1359" ht="13" customHeight="1"/>
    <row r="1360" ht="13" customHeight="1"/>
    <row r="1361" ht="13" customHeight="1"/>
    <row r="1362" ht="13" customHeight="1"/>
    <row r="1363" ht="13" customHeight="1"/>
    <row r="1364" ht="13" customHeight="1"/>
    <row r="1365" ht="13" customHeight="1"/>
    <row r="1366" ht="13" customHeight="1"/>
    <row r="1367" ht="13" customHeight="1"/>
    <row r="1368" ht="13" customHeight="1"/>
    <row r="1369" ht="13" customHeight="1"/>
    <row r="1370" ht="13" customHeight="1"/>
    <row r="1371" ht="13" customHeight="1"/>
    <row r="1372" ht="13" customHeight="1"/>
    <row r="1373" ht="13" customHeight="1"/>
    <row r="1374" ht="13" customHeight="1"/>
    <row r="1375" ht="13" customHeight="1"/>
    <row r="1376" ht="13" customHeight="1"/>
    <row r="1377" ht="13" customHeight="1"/>
    <row r="1378" ht="13" customHeight="1"/>
    <row r="1379" ht="13" customHeight="1"/>
    <row r="1380" ht="13" customHeight="1"/>
    <row r="1381" ht="13" customHeight="1"/>
    <row r="1382" ht="13" customHeight="1"/>
    <row r="1383" ht="13" customHeight="1"/>
    <row r="1384" ht="13" customHeight="1"/>
    <row r="1385" ht="13" customHeight="1"/>
    <row r="1386" ht="13" customHeight="1"/>
    <row r="1387" ht="13" customHeight="1"/>
    <row r="1388" ht="13" customHeight="1"/>
    <row r="1389" ht="13" customHeight="1"/>
    <row r="1390" ht="13" customHeight="1"/>
    <row r="1391" ht="13" customHeight="1"/>
    <row r="1392" ht="13" customHeight="1"/>
    <row r="1393" ht="13" customHeight="1"/>
    <row r="1394" ht="13" customHeight="1"/>
    <row r="1395" ht="13" customHeight="1"/>
    <row r="1396" ht="13" customHeight="1"/>
    <row r="1397" ht="13" customHeight="1"/>
    <row r="1398" ht="13" customHeight="1"/>
    <row r="1399" ht="13" customHeight="1"/>
    <row r="1400" ht="13" customHeight="1"/>
    <row r="1401" ht="13" customHeight="1"/>
    <row r="1402" ht="13" customHeight="1"/>
    <row r="1403" ht="13" customHeight="1"/>
    <row r="1404" ht="13" customHeight="1"/>
    <row r="1405" ht="13" customHeight="1"/>
    <row r="1406" ht="13" customHeight="1"/>
    <row r="1407" ht="13" customHeight="1"/>
    <row r="1408" ht="13" customHeight="1"/>
    <row r="1409" ht="13" customHeight="1"/>
    <row r="1410" ht="13" customHeight="1"/>
    <row r="1411" ht="13" customHeight="1"/>
    <row r="1412" ht="13" customHeight="1"/>
    <row r="1413" ht="13" customHeight="1"/>
    <row r="1414" ht="13" customHeight="1"/>
    <row r="1415" ht="13" customHeight="1"/>
    <row r="1416" ht="13" customHeight="1"/>
    <row r="1417" ht="13" customHeight="1"/>
    <row r="1418" ht="13" customHeight="1"/>
    <row r="1419" ht="13" customHeight="1"/>
    <row r="1420" ht="13" customHeight="1"/>
    <row r="1421" ht="13" customHeight="1"/>
    <row r="1422" ht="13" customHeight="1"/>
    <row r="1423" ht="13" customHeight="1"/>
    <row r="1424" ht="13" customHeight="1"/>
    <row r="1425" ht="13" customHeight="1"/>
    <row r="1426" ht="13" customHeight="1"/>
    <row r="1427" ht="13" customHeight="1"/>
    <row r="1428" ht="13" customHeight="1"/>
    <row r="1429" ht="13" customHeight="1"/>
    <row r="1430" ht="13" customHeight="1"/>
    <row r="1431" ht="13" customHeight="1"/>
    <row r="1432" ht="13" customHeight="1"/>
    <row r="1433" ht="13" customHeight="1"/>
    <row r="1434" ht="13" customHeight="1"/>
    <row r="1435" ht="13" customHeight="1"/>
    <row r="1436" ht="13" customHeight="1"/>
    <row r="1437" ht="13" customHeight="1"/>
    <row r="1438" ht="13" customHeight="1"/>
    <row r="1439" ht="13" customHeight="1"/>
    <row r="1440" ht="13" customHeight="1"/>
    <row r="1441" ht="13" customHeight="1"/>
    <row r="1442" ht="13" customHeight="1"/>
    <row r="1443" ht="13" customHeight="1"/>
    <row r="1444" ht="13" customHeight="1"/>
    <row r="1445" ht="13" customHeight="1"/>
    <row r="1446" ht="13" customHeight="1"/>
    <row r="1447" ht="13" customHeight="1"/>
    <row r="1448" ht="13" customHeight="1"/>
    <row r="1449" ht="13" customHeight="1"/>
    <row r="1450" ht="13" customHeight="1"/>
    <row r="1451" ht="13" customHeight="1"/>
    <row r="1452" ht="13" customHeight="1"/>
    <row r="1453" ht="13" customHeight="1"/>
    <row r="1454" ht="13" customHeight="1"/>
    <row r="1455" ht="13" customHeight="1"/>
    <row r="1456" ht="13" customHeight="1"/>
    <row r="1457" ht="13" customHeight="1"/>
    <row r="1458" ht="13" customHeight="1"/>
    <row r="1459" ht="13" customHeight="1"/>
    <row r="1460" ht="13" customHeight="1"/>
    <row r="1461" ht="13" customHeight="1"/>
    <row r="1462" ht="13" customHeight="1"/>
    <row r="1463" ht="13" customHeight="1"/>
    <row r="1464" ht="13" customHeight="1"/>
    <row r="1465" ht="13" customHeight="1"/>
    <row r="1466" ht="13" customHeight="1"/>
    <row r="1467" ht="13" customHeight="1"/>
    <row r="1468" ht="13" customHeight="1"/>
    <row r="1469" ht="13" customHeight="1"/>
    <row r="1470" ht="13" customHeight="1"/>
    <row r="1471" ht="13" customHeight="1"/>
    <row r="1472" ht="13" customHeight="1"/>
    <row r="1473" ht="13" customHeight="1"/>
    <row r="1474" ht="13" customHeight="1"/>
    <row r="1475" ht="13" customHeight="1"/>
    <row r="1476" ht="13" customHeight="1"/>
    <row r="1477" ht="13" customHeight="1"/>
    <row r="1478" ht="13" customHeight="1"/>
    <row r="1479" ht="13" customHeight="1"/>
    <row r="1480" ht="13" customHeight="1"/>
    <row r="1481" ht="13" customHeight="1"/>
    <row r="1482" ht="13" customHeight="1"/>
    <row r="1483" ht="13" customHeight="1"/>
    <row r="1484" ht="13" customHeight="1"/>
    <row r="1485" ht="13" customHeight="1"/>
    <row r="1486" ht="13" customHeight="1"/>
    <row r="1487" ht="13" customHeight="1"/>
    <row r="1488" ht="13" customHeight="1"/>
    <row r="1489" ht="13" customHeight="1"/>
    <row r="1490" ht="13" customHeight="1"/>
    <row r="1491" ht="13" customHeight="1"/>
    <row r="1492" ht="13" customHeight="1"/>
    <row r="1493" ht="13" customHeight="1"/>
    <row r="1494" ht="13" customHeight="1"/>
    <row r="1495" ht="13" customHeight="1"/>
  </sheetData>
  <mergeCells count="14">
    <mergeCell ref="B4:Q4"/>
    <mergeCell ref="B2:Q2"/>
    <mergeCell ref="I20:K20"/>
    <mergeCell ref="L20:N20"/>
    <mergeCell ref="O20:Q20"/>
    <mergeCell ref="I65:K65"/>
    <mergeCell ref="L65:N65"/>
    <mergeCell ref="O65:Q65"/>
    <mergeCell ref="I35:K35"/>
    <mergeCell ref="L35:N35"/>
    <mergeCell ref="O35:Q35"/>
    <mergeCell ref="I50:K50"/>
    <mergeCell ref="L50:N50"/>
    <mergeCell ref="O50:Q50"/>
  </mergeCells>
  <hyperlinks>
    <hyperlink ref="S2" location="INDICE!A1" display="VOLVER INDICE"/>
  </hyperlinks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V165"/>
  <sheetViews>
    <sheetView tabSelected="1" workbookViewId="0"/>
  </sheetViews>
  <sheetFormatPr baseColWidth="10" defaultRowHeight="14" x14ac:dyDescent="0"/>
  <cols>
    <col min="1" max="1" width="1.6640625" style="5" customWidth="1"/>
    <col min="2" max="20" width="10.6640625" style="5" customWidth="1"/>
    <col min="21" max="21" width="5.83203125" style="5" customWidth="1"/>
    <col min="22" max="22" width="14.5" style="5" bestFit="1" customWidth="1"/>
    <col min="23" max="16384" width="10.83203125" style="5"/>
  </cols>
  <sheetData>
    <row r="1" spans="2:22" ht="6" customHeight="1"/>
    <row r="2" spans="2:22" ht="18">
      <c r="B2" s="267" t="s">
        <v>160</v>
      </c>
      <c r="C2" s="267"/>
      <c r="D2" s="267"/>
      <c r="E2" s="267"/>
      <c r="F2" s="267"/>
      <c r="G2" s="267"/>
      <c r="H2" s="267"/>
      <c r="I2" s="267"/>
      <c r="J2" s="267"/>
      <c r="K2" s="267"/>
      <c r="L2" s="267"/>
      <c r="M2" s="267"/>
      <c r="N2" s="267"/>
      <c r="O2" s="267"/>
      <c r="P2" s="267"/>
      <c r="Q2" s="267"/>
      <c r="R2" s="267"/>
      <c r="S2" s="267"/>
      <c r="T2" s="267"/>
      <c r="V2" s="192" t="s">
        <v>206</v>
      </c>
    </row>
    <row r="3" spans="2:22" ht="6" customHeight="1"/>
    <row r="4" spans="2:22" ht="18.75" customHeight="1">
      <c r="B4" s="266" t="s">
        <v>173</v>
      </c>
      <c r="C4" s="266"/>
      <c r="D4" s="266"/>
      <c r="E4" s="266"/>
      <c r="F4" s="266"/>
      <c r="G4" s="266"/>
      <c r="H4" s="266"/>
      <c r="I4" s="266"/>
      <c r="J4" s="266"/>
      <c r="K4" s="266"/>
      <c r="L4" s="266"/>
      <c r="M4" s="266"/>
      <c r="N4" s="266"/>
      <c r="O4" s="266"/>
      <c r="P4" s="266"/>
      <c r="Q4" s="266"/>
      <c r="R4" s="266"/>
      <c r="S4" s="266"/>
      <c r="T4" s="266"/>
    </row>
    <row r="5" spans="2:22" ht="6" customHeight="1" thickBot="1"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</row>
    <row r="6" spans="2:22" ht="42">
      <c r="Q6" s="15"/>
      <c r="R6" s="16" t="s">
        <v>275</v>
      </c>
      <c r="S6" s="16" t="s">
        <v>279</v>
      </c>
      <c r="T6" s="17" t="s">
        <v>16</v>
      </c>
    </row>
    <row r="7" spans="2:22" ht="13" customHeight="1">
      <c r="Q7" s="27" t="str">
        <f>+'Exportación por tipo'!A61</f>
        <v>Ene</v>
      </c>
      <c r="R7" s="229">
        <f>+IF('Exportación por tipo'!G61="","",'Exportación por tipo'!G61)</f>
        <v>23.2972</v>
      </c>
      <c r="S7" s="26">
        <f>+IF('Exportación por tipo'!H61="","",'Exportación por tipo'!H61)</f>
        <v>19.115400000000001</v>
      </c>
      <c r="T7" s="22">
        <f>+IF('Exportación por tipo'!I61="","",'Exportación por tipo'!I61)</f>
        <v>-0.17949796542073726</v>
      </c>
    </row>
    <row r="8" spans="2:22" ht="13" customHeight="1">
      <c r="Q8" s="27" t="str">
        <f>+'Exportación por tipo'!A62</f>
        <v>Feb</v>
      </c>
      <c r="R8" s="229">
        <f>+IF('Exportación por tipo'!G62="","",'Exportación por tipo'!G62)</f>
        <v>25.552099999999999</v>
      </c>
      <c r="S8" s="26">
        <f>+IF('Exportación por tipo'!H62="","",'Exportación por tipo'!H62)</f>
        <v>22.3657</v>
      </c>
      <c r="T8" s="22">
        <f>+IF('Exportación por tipo'!I62="","",'Exportación por tipo'!I62)</f>
        <v>-0.12470207928115495</v>
      </c>
    </row>
    <row r="9" spans="2:22" ht="13" customHeight="1">
      <c r="Q9" s="27" t="str">
        <f>+'Exportación por tipo'!A63</f>
        <v>Mar</v>
      </c>
      <c r="R9" s="229">
        <f>+IF('Exportación por tipo'!G63="","",'Exportación por tipo'!G63)</f>
        <v>30.758900000000001</v>
      </c>
      <c r="S9" s="26">
        <f>+IF('Exportación por tipo'!H63="","",'Exportación por tipo'!H63)</f>
        <v>25.4922</v>
      </c>
      <c r="T9" s="22">
        <f>+IF('Exportación por tipo'!I63="","",'Exportación por tipo'!I63)</f>
        <v>-0.17122523887395191</v>
      </c>
    </row>
    <row r="10" spans="2:22" ht="13" customHeight="1">
      <c r="Q10" s="27" t="str">
        <f>+'Exportación por tipo'!A64</f>
        <v>Abr</v>
      </c>
      <c r="R10" s="229">
        <f>+IF('Exportación por tipo'!G64="","",'Exportación por tipo'!G64)</f>
        <v>31.407499999999999</v>
      </c>
      <c r="S10" s="26">
        <f>+IF('Exportación por tipo'!H64="","",'Exportación por tipo'!H64)</f>
        <v>26.152799999999999</v>
      </c>
      <c r="T10" s="22">
        <f>+IF('Exportación por tipo'!I64="","",'Exportación por tipo'!I64)</f>
        <v>-0.16730717185385657</v>
      </c>
    </row>
    <row r="11" spans="2:22" ht="13" customHeight="1">
      <c r="Q11" s="27" t="str">
        <f>+'Exportación por tipo'!A65</f>
        <v>May</v>
      </c>
      <c r="R11" s="229">
        <f>+IF('Exportación por tipo'!G65="","",'Exportación por tipo'!G65)</f>
        <v>31.051600000000001</v>
      </c>
      <c r="S11" s="26">
        <f>+IF('Exportación por tipo'!H65="","",'Exportación por tipo'!H65)</f>
        <v>23.8508</v>
      </c>
      <c r="T11" s="22">
        <f>+IF('Exportación por tipo'!I65="","",'Exportación por tipo'!I65)</f>
        <v>-0.23189787321748323</v>
      </c>
    </row>
    <row r="12" spans="2:22" ht="13" customHeight="1">
      <c r="Q12" s="27" t="str">
        <f>+'Exportación por tipo'!A66</f>
        <v>Jun</v>
      </c>
      <c r="R12" s="229">
        <f>+IF('Exportación por tipo'!G66="","",'Exportación por tipo'!G66)</f>
        <v>31.606000000000002</v>
      </c>
      <c r="S12" s="26">
        <f>+IF('Exportación por tipo'!H66="","",'Exportación por tipo'!H66)</f>
        <v>27.021999999999998</v>
      </c>
      <c r="T12" s="22">
        <f>+IF('Exportación por tipo'!I66="","",'Exportación por tipo'!I66)</f>
        <v>-0.14503575270518265</v>
      </c>
    </row>
    <row r="13" spans="2:22" ht="13" customHeight="1">
      <c r="Q13" s="27" t="str">
        <f>+'Exportación por tipo'!A67</f>
        <v>Jul</v>
      </c>
      <c r="R13" s="229">
        <f>+IF('Exportación por tipo'!G67="","",'Exportación por tipo'!G67)</f>
        <v>27.228300000000001</v>
      </c>
      <c r="S13" s="26">
        <f>+IF('Exportación por tipo'!H67="","",'Exportación por tipo'!H67)</f>
        <v>19.910499999999999</v>
      </c>
      <c r="T13" s="22">
        <f>+IF('Exportación por tipo'!I67="","",'Exportación por tipo'!I67)</f>
        <v>-0.26875713871229567</v>
      </c>
    </row>
    <row r="14" spans="2:22" ht="13" customHeight="1">
      <c r="Q14" s="27" t="str">
        <f>+'Exportación por tipo'!A68</f>
        <v>Ago</v>
      </c>
      <c r="R14" s="229">
        <f>+IF('Exportación por tipo'!G68="","",'Exportación por tipo'!G68)</f>
        <v>28.5961</v>
      </c>
      <c r="S14" s="26" t="str">
        <f>+IF('Exportación por tipo'!H68="","",'Exportación por tipo'!H68)</f>
        <v/>
      </c>
      <c r="T14" s="22" t="str">
        <f>+IF('Exportación por tipo'!I68="","",'Exportación por tipo'!I68)</f>
        <v/>
      </c>
    </row>
    <row r="15" spans="2:22" ht="13" customHeight="1">
      <c r="Q15" s="27" t="str">
        <f>+'Exportación por tipo'!A69</f>
        <v>Sep</v>
      </c>
      <c r="R15" s="229">
        <f>+IF('Exportación por tipo'!G69="","",'Exportación por tipo'!G69)</f>
        <v>27.897300000000001</v>
      </c>
      <c r="S15" s="26" t="str">
        <f>+IF('Exportación por tipo'!H69="","",'Exportación por tipo'!H69)</f>
        <v/>
      </c>
      <c r="T15" s="22" t="str">
        <f>+IF('Exportación por tipo'!I69="","",'Exportación por tipo'!I69)</f>
        <v/>
      </c>
    </row>
    <row r="16" spans="2:22" ht="13" customHeight="1">
      <c r="Q16" s="27" t="str">
        <f>+'Exportación por tipo'!A70</f>
        <v>Oct</v>
      </c>
      <c r="R16" s="229">
        <f>+IF('Exportación por tipo'!G70="","",'Exportación por tipo'!G70)</f>
        <v>26.879200000000001</v>
      </c>
      <c r="S16" s="26" t="str">
        <f>+IF('Exportación por tipo'!H70="","",'Exportación por tipo'!H70)</f>
        <v/>
      </c>
      <c r="T16" s="22" t="str">
        <f>+IF('Exportación por tipo'!I70="","",'Exportación por tipo'!I70)</f>
        <v/>
      </c>
    </row>
    <row r="17" spans="17:20" ht="13" customHeight="1">
      <c r="Q17" s="27" t="str">
        <f>+'Exportación por tipo'!A71</f>
        <v>Nov</v>
      </c>
      <c r="R17" s="229">
        <f>+IF('Exportación por tipo'!G71="","",'Exportación por tipo'!G71)</f>
        <v>29.5318</v>
      </c>
      <c r="S17" s="26" t="str">
        <f>+IF('Exportación por tipo'!H71="","",'Exportación por tipo'!H71)</f>
        <v/>
      </c>
      <c r="T17" s="22" t="str">
        <f>+IF('Exportación por tipo'!I71="","",'Exportación por tipo'!I71)</f>
        <v/>
      </c>
    </row>
    <row r="18" spans="17:20" ht="13" customHeight="1" thickBot="1">
      <c r="Q18" s="28" t="str">
        <f>+'Exportación por tipo'!A72</f>
        <v>Dic</v>
      </c>
      <c r="R18" s="233">
        <f>+IF('Exportación por tipo'!G72="","",'Exportación por tipo'!G72)</f>
        <v>26.6999</v>
      </c>
      <c r="S18" s="194" t="str">
        <f>+IF('Exportación por tipo'!H72="","",'Exportación por tipo'!H72)</f>
        <v/>
      </c>
      <c r="T18" s="29" t="str">
        <f>+IF('Exportación por tipo'!I72="","",'Exportación por tipo'!I72)</f>
        <v/>
      </c>
    </row>
    <row r="19" spans="17:20" ht="6" customHeight="1" thickBot="1"/>
    <row r="20" spans="17:20" ht="42">
      <c r="Q20" s="15"/>
      <c r="R20" s="16" t="s">
        <v>275</v>
      </c>
      <c r="S20" s="16" t="s">
        <v>279</v>
      </c>
      <c r="T20" s="17" t="s">
        <v>16</v>
      </c>
    </row>
    <row r="21" spans="17:20" ht="13" customHeight="1">
      <c r="Q21" s="27" t="str">
        <f>+Q7</f>
        <v>Ene</v>
      </c>
      <c r="R21" s="229">
        <f>+IF('Exportación por envase'!G96="","",'Exportación por envase'!G96)</f>
        <v>59.347000000000001</v>
      </c>
      <c r="S21" s="26">
        <f>+IF('Exportación por envase'!H96="","",'Exportación por envase'!H96)</f>
        <v>50.048999999999999</v>
      </c>
      <c r="T21" s="22">
        <f>+IF('Exportación por envase'!I96="","",'Exportación por envase'!I96)</f>
        <v>-0.1566717778489225</v>
      </c>
    </row>
    <row r="22" spans="17:20" ht="13" customHeight="1">
      <c r="Q22" s="27" t="str">
        <f t="shared" ref="Q22:Q32" si="0">+Q8</f>
        <v>Feb</v>
      </c>
      <c r="R22" s="229">
        <f>+IF('Exportación por envase'!G97="","",'Exportación por envase'!G97)</f>
        <v>63.597000000000001</v>
      </c>
      <c r="S22" s="26">
        <f>+IF('Exportación por envase'!H97="","",'Exportación por envase'!H97)</f>
        <v>64.248000000000005</v>
      </c>
      <c r="T22" s="22">
        <f>+IF('Exportación por envase'!I97="","",'Exportación por envase'!I97)</f>
        <v>1.0236331902448326E-2</v>
      </c>
    </row>
    <row r="23" spans="17:20" ht="13" customHeight="1">
      <c r="Q23" s="27" t="str">
        <f t="shared" si="0"/>
        <v>Mar</v>
      </c>
      <c r="R23" s="229">
        <f>+IF('Exportación por envase'!G98="","",'Exportación por envase'!G98)</f>
        <v>75.790000000000006</v>
      </c>
      <c r="S23" s="26">
        <f>+IF('Exportación por envase'!H98="","",'Exportación por envase'!H98)</f>
        <v>73.043000000000006</v>
      </c>
      <c r="T23" s="22">
        <f>+IF('Exportación por envase'!I98="","",'Exportación por envase'!I98)</f>
        <v>-3.6244887188283448E-2</v>
      </c>
    </row>
    <row r="24" spans="17:20" ht="13" customHeight="1">
      <c r="Q24" s="27" t="str">
        <f t="shared" si="0"/>
        <v>Abr</v>
      </c>
      <c r="R24" s="229">
        <f>+IF('Exportación por envase'!G99="","",'Exportación por envase'!G99)</f>
        <v>73.099999999999994</v>
      </c>
      <c r="S24" s="26">
        <f>+IF('Exportación por envase'!H99="","",'Exportación por envase'!H99)</f>
        <v>69.733999999999995</v>
      </c>
      <c r="T24" s="22">
        <f>+IF('Exportación por envase'!I99="","",'Exportación por envase'!I99)</f>
        <v>-4.6046511627906961E-2</v>
      </c>
    </row>
    <row r="25" spans="17:20" ht="13" customHeight="1">
      <c r="Q25" s="27" t="str">
        <f t="shared" si="0"/>
        <v>May</v>
      </c>
      <c r="R25" s="229">
        <f>+IF('Exportación por envase'!G100="","",'Exportación por envase'!G100)</f>
        <v>76.152000000000001</v>
      </c>
      <c r="S25" s="26">
        <f>+IF('Exportación por envase'!H100="","",'Exportación por envase'!H100)</f>
        <v>76.903000000000006</v>
      </c>
      <c r="T25" s="22">
        <f>+IF('Exportación por envase'!I100="","",'Exportación por envase'!I100)</f>
        <v>9.8618552368947565E-3</v>
      </c>
    </row>
    <row r="26" spans="17:20" ht="13" customHeight="1">
      <c r="Q26" s="27" t="str">
        <f t="shared" si="0"/>
        <v>Jun</v>
      </c>
      <c r="R26" s="229">
        <f>+IF('Exportación por envase'!G101="","",'Exportación por envase'!G101)</f>
        <v>85.597999999999999</v>
      </c>
      <c r="S26" s="26">
        <f>+IF('Exportación por envase'!H101="","",'Exportación por envase'!H101)</f>
        <v>84.863</v>
      </c>
      <c r="T26" s="22">
        <f>+IF('Exportación por envase'!I101="","",'Exportación por envase'!I101)</f>
        <v>-8.5866492207762324E-3</v>
      </c>
    </row>
    <row r="27" spans="17:20" ht="13" customHeight="1">
      <c r="Q27" s="27" t="str">
        <f t="shared" si="0"/>
        <v>Jul</v>
      </c>
      <c r="R27" s="229">
        <f>+IF('Exportación por envase'!G102="","",'Exportación por envase'!G102)</f>
        <v>80.572999999999993</v>
      </c>
      <c r="S27" s="26">
        <f>+IF('Exportación por envase'!H102="","",'Exportación por envase'!H102)</f>
        <v>64.741</v>
      </c>
      <c r="T27" s="22">
        <f>+IF('Exportación por envase'!I102="","",'Exportación por envase'!I102)</f>
        <v>-0.19649262159780567</v>
      </c>
    </row>
    <row r="28" spans="17:20" ht="13" customHeight="1">
      <c r="Q28" s="27" t="str">
        <f t="shared" si="0"/>
        <v>Ago</v>
      </c>
      <c r="R28" s="229">
        <f>+IF('Exportación por envase'!G103="","",'Exportación por envase'!G103)</f>
        <v>76.998000000000005</v>
      </c>
      <c r="S28" s="26" t="str">
        <f>+IF('Exportación por envase'!H103="","",'Exportación por envase'!H103)</f>
        <v/>
      </c>
      <c r="T28" s="22" t="str">
        <f>+IF('Exportación por envase'!I103="","",'Exportación por envase'!I103)</f>
        <v/>
      </c>
    </row>
    <row r="29" spans="17:20" ht="13" customHeight="1">
      <c r="Q29" s="27" t="str">
        <f t="shared" si="0"/>
        <v>Sep</v>
      </c>
      <c r="R29" s="229">
        <f>+IF('Exportación por envase'!G104="","",'Exportación por envase'!G104)</f>
        <v>84.188000000000002</v>
      </c>
      <c r="S29" s="26" t="str">
        <f>+IF('Exportación por envase'!H104="","",'Exportación por envase'!H104)</f>
        <v/>
      </c>
      <c r="T29" s="22" t="str">
        <f>+IF('Exportación por envase'!I104="","",'Exportación por envase'!I104)</f>
        <v/>
      </c>
    </row>
    <row r="30" spans="17:20" ht="13" customHeight="1">
      <c r="Q30" s="27" t="str">
        <f t="shared" si="0"/>
        <v>Oct</v>
      </c>
      <c r="R30" s="229">
        <f>+IF('Exportación por envase'!G105="","",'Exportación por envase'!G105)</f>
        <v>73.486999999999995</v>
      </c>
      <c r="S30" s="26" t="str">
        <f>+IF('Exportación por envase'!H105="","",'Exportación por envase'!H105)</f>
        <v/>
      </c>
      <c r="T30" s="22" t="str">
        <f>+IF('Exportación por envase'!I105="","",'Exportación por envase'!I105)</f>
        <v/>
      </c>
    </row>
    <row r="31" spans="17:20" ht="13" customHeight="1">
      <c r="Q31" s="27" t="str">
        <f t="shared" si="0"/>
        <v>Nov</v>
      </c>
      <c r="R31" s="229">
        <f>+IF('Exportación por envase'!G106="","",'Exportación por envase'!G106)</f>
        <v>78.622</v>
      </c>
      <c r="S31" s="26" t="str">
        <f>+IF('Exportación por envase'!H106="","",'Exportación por envase'!H106)</f>
        <v/>
      </c>
      <c r="T31" s="22" t="str">
        <f>+IF('Exportación por envase'!I106="","",'Exportación por envase'!I106)</f>
        <v/>
      </c>
    </row>
    <row r="32" spans="17:20" ht="13" customHeight="1" thickBot="1">
      <c r="Q32" s="28" t="str">
        <f t="shared" si="0"/>
        <v>Dic</v>
      </c>
      <c r="R32" s="233">
        <f>+IF('Exportación por envase'!G107="","",'Exportación por envase'!G107)</f>
        <v>69.944000000000003</v>
      </c>
      <c r="S32" s="194" t="str">
        <f>+IF('Exportación por envase'!H107="","",'Exportación por envase'!H107)</f>
        <v/>
      </c>
      <c r="T32" s="29" t="str">
        <f>+IF('Exportación por envase'!I107="","",'Exportación por envase'!I107)</f>
        <v/>
      </c>
    </row>
    <row r="33" spans="14:20" ht="6" customHeight="1" thickBot="1"/>
    <row r="34" spans="14:20">
      <c r="N34" s="12"/>
      <c r="O34" s="262" t="s">
        <v>174</v>
      </c>
      <c r="P34" s="263"/>
      <c r="Q34" s="264"/>
      <c r="R34" s="262" t="s">
        <v>175</v>
      </c>
      <c r="S34" s="263"/>
      <c r="T34" s="265"/>
    </row>
    <row r="35" spans="14:20" ht="42">
      <c r="N35" s="13"/>
      <c r="O35" s="231" t="s">
        <v>275</v>
      </c>
      <c r="P35" s="18" t="s">
        <v>279</v>
      </c>
      <c r="Q35" s="14" t="s">
        <v>16</v>
      </c>
      <c r="R35" s="231" t="s">
        <v>275</v>
      </c>
      <c r="S35" s="18" t="s">
        <v>279</v>
      </c>
      <c r="T35" s="11" t="s">
        <v>16</v>
      </c>
    </row>
    <row r="36" spans="14:20" ht="13" customHeight="1">
      <c r="N36" s="19" t="str">
        <f t="shared" ref="N36:N47" si="1">+Q21</f>
        <v>Ene</v>
      </c>
      <c r="O36" s="229">
        <f>+IF('Exportación por envase'!G7="","",'Exportación por envase'!G7)</f>
        <v>14.5259</v>
      </c>
      <c r="P36" s="26">
        <f>+IF('Exportación por envase'!H7="","",'Exportación por envase'!H7)</f>
        <v>12.4876</v>
      </c>
      <c r="Q36" s="21">
        <f>+IF('Exportación por envase'!I7="","",'Exportación por envase'!I7)</f>
        <v>-0.14032177007965085</v>
      </c>
      <c r="R36" s="229">
        <f>+IF('Exportación por envase'!G25="","",'Exportación por envase'!G25)</f>
        <v>8.7712000000000003</v>
      </c>
      <c r="S36" s="26">
        <f>+IF('Exportación por envase'!H25="","",'Exportación por envase'!H25)</f>
        <v>5.5629999999999997</v>
      </c>
      <c r="T36" s="22">
        <f>+IF('Exportación por envase'!I25="","",'Exportación por envase'!I25)</f>
        <v>-0.36576523166727481</v>
      </c>
    </row>
    <row r="37" spans="14:20" ht="13" customHeight="1">
      <c r="N37" s="19" t="str">
        <f t="shared" si="1"/>
        <v>Feb</v>
      </c>
      <c r="O37" s="229">
        <f>+IF('Exportación por envase'!G8="","",'Exportación por envase'!G8)</f>
        <v>15.741899999999999</v>
      </c>
      <c r="P37" s="26">
        <f>+IF('Exportación por envase'!H8="","",'Exportación por envase'!H8)</f>
        <v>15.144299999999999</v>
      </c>
      <c r="Q37" s="21">
        <f>+IF('Exportación por envase'!I8="","",'Exportación por envase'!I8)</f>
        <v>-3.7962380652907246E-2</v>
      </c>
      <c r="R37" s="229">
        <f>+IF('Exportación por envase'!G26="","",'Exportación por envase'!G26)</f>
        <v>9.8102</v>
      </c>
      <c r="S37" s="26">
        <f>+IF('Exportación por envase'!H26="","",'Exportación por envase'!H26)</f>
        <v>6.4574999999999996</v>
      </c>
      <c r="T37" s="22">
        <f>+IF('Exportación por envase'!I26="","",'Exportación por envase'!I26)</f>
        <v>-0.34175653911235249</v>
      </c>
    </row>
    <row r="38" spans="14:20" ht="13" customHeight="1">
      <c r="N38" s="19" t="str">
        <f t="shared" si="1"/>
        <v>Mar</v>
      </c>
      <c r="O38" s="229">
        <f>+IF('Exportación por envase'!G9="","",'Exportación por envase'!G9)</f>
        <v>19.253799999999998</v>
      </c>
      <c r="P38" s="26">
        <f>+IF('Exportación por envase'!H9="","",'Exportación por envase'!H9)</f>
        <v>17.780899999999999</v>
      </c>
      <c r="Q38" s="21">
        <f>+IF('Exportación por envase'!I9="","",'Exportación por envase'!I9)</f>
        <v>-7.6499184576551138E-2</v>
      </c>
      <c r="R38" s="229">
        <f>+IF('Exportación por envase'!G27="","",'Exportación por envase'!G27)</f>
        <v>11.505100000000001</v>
      </c>
      <c r="S38" s="26">
        <f>+IF('Exportación por envase'!H27="","",'Exportación por envase'!H27)</f>
        <v>7.5347</v>
      </c>
      <c r="T38" s="22">
        <f>+IF('Exportación por envase'!I27="","",'Exportación por envase'!I27)</f>
        <v>-0.34509912995106518</v>
      </c>
    </row>
    <row r="39" spans="14:20" ht="13" customHeight="1">
      <c r="N39" s="19" t="str">
        <f t="shared" si="1"/>
        <v>Abr</v>
      </c>
      <c r="O39" s="229">
        <f>+IF('Exportación por envase'!G10="","",'Exportación por envase'!G10)</f>
        <v>17.653600000000001</v>
      </c>
      <c r="P39" s="26">
        <f>+IF('Exportación por envase'!H10="","",'Exportación por envase'!H10)</f>
        <v>16.444800000000001</v>
      </c>
      <c r="Q39" s="21">
        <f>+IF('Exportación por envase'!I10="","",'Exportación por envase'!I10)</f>
        <v>-6.8473285902025616E-2</v>
      </c>
      <c r="R39" s="229">
        <f>+IF('Exportación por envase'!G28="","",'Exportación por envase'!G28)</f>
        <v>13.821</v>
      </c>
      <c r="S39" s="20">
        <f>+IF('Exportación por envase'!H28="","",'Exportación por envase'!H28)</f>
        <v>8.6416000000000004</v>
      </c>
      <c r="T39" s="22">
        <f>+IF('Exportación por envase'!I28="","",'Exportación por envase'!I28)</f>
        <v>-0.37474857101512182</v>
      </c>
    </row>
    <row r="40" spans="14:20" ht="13" customHeight="1">
      <c r="N40" s="19" t="str">
        <f t="shared" si="1"/>
        <v>May</v>
      </c>
      <c r="O40" s="229">
        <f>+IF('Exportación por envase'!G11="","",'Exportación por envase'!G11)</f>
        <v>18.906199999999998</v>
      </c>
      <c r="P40" s="26">
        <f>+IF('Exportación por envase'!H11="","",'Exportación por envase'!H11)</f>
        <v>17.986000000000001</v>
      </c>
      <c r="Q40" s="21">
        <f>+IF('Exportación por envase'!I11="","",'Exportación por envase'!I11)</f>
        <v>-4.8671864256169761E-2</v>
      </c>
      <c r="R40" s="229">
        <f>+IF('Exportación por envase'!G29="","",'Exportación por envase'!G29)</f>
        <v>12.145300000000001</v>
      </c>
      <c r="S40" s="20">
        <f>+IF('Exportación por envase'!H29="","",'Exportación por envase'!H29)</f>
        <v>5.5431999999999997</v>
      </c>
      <c r="T40" s="22">
        <f>+IF('Exportación por envase'!I29="","",'Exportación por envase'!I29)</f>
        <v>-0.54359299482104195</v>
      </c>
    </row>
    <row r="41" spans="14:20" ht="13" customHeight="1">
      <c r="N41" s="19" t="str">
        <f t="shared" si="1"/>
        <v>Jun</v>
      </c>
      <c r="O41" s="229">
        <f>+IF('Exportación por envase'!G12="","",'Exportación por envase'!G12)</f>
        <v>21.069199999999999</v>
      </c>
      <c r="P41" s="26">
        <f>+IF('Exportación por envase'!H12="","",'Exportación por envase'!H12)</f>
        <v>21.127500000000001</v>
      </c>
      <c r="Q41" s="21">
        <f>+IF('Exportación por envase'!I12="","",'Exportación por envase'!I12)</f>
        <v>2.7670723140889031E-3</v>
      </c>
      <c r="R41" s="229">
        <f>+IF('Exportación por envase'!G30="","",'Exportación por envase'!G30)</f>
        <v>10.536799999999999</v>
      </c>
      <c r="S41" s="20">
        <f>+IF('Exportación por envase'!H30="","",'Exportación por envase'!H30)</f>
        <v>5.8944999999999999</v>
      </c>
      <c r="T41" s="22">
        <f>+IF('Exportación por envase'!I30="","",'Exportación por envase'!I30)</f>
        <v>-0.44057968263609448</v>
      </c>
    </row>
    <row r="42" spans="14:20" ht="13" customHeight="1">
      <c r="N42" s="19" t="str">
        <f t="shared" si="1"/>
        <v>Jul</v>
      </c>
      <c r="O42" s="229">
        <f>+IF('Exportación por envase'!G13="","",'Exportación por envase'!G13)</f>
        <v>18.954999999999998</v>
      </c>
      <c r="P42" s="26">
        <f>+IF('Exportación por envase'!H13="","",'Exportación por envase'!H13)</f>
        <v>16.610700000000001</v>
      </c>
      <c r="Q42" s="21">
        <f>+IF('Exportación por envase'!I13="","",'Exportación por envase'!I13)</f>
        <v>-0.12367713004484293</v>
      </c>
      <c r="R42" s="229">
        <f>+IF('Exportación por envase'!G31="","",'Exportación por envase'!G31)</f>
        <v>8.2733000000000008</v>
      </c>
      <c r="S42" s="20">
        <f>+IF('Exportación por envase'!H31="","",'Exportación por envase'!H31)</f>
        <v>3.2997999999999998</v>
      </c>
      <c r="T42" s="22">
        <f>+IF('Exportación por envase'!I31="","",'Exportación por envase'!I31)</f>
        <v>-0.60115068956764539</v>
      </c>
    </row>
    <row r="43" spans="14:20" ht="13" customHeight="1">
      <c r="N43" s="19" t="str">
        <f t="shared" si="1"/>
        <v>Ago</v>
      </c>
      <c r="O43" s="229">
        <f>+IF('Exportación por envase'!G14="","",'Exportación por envase'!G14)</f>
        <v>19.845700000000001</v>
      </c>
      <c r="P43" s="26" t="str">
        <f>+IF('Exportación por envase'!H14="","",'Exportación por envase'!H14)</f>
        <v/>
      </c>
      <c r="Q43" s="21" t="str">
        <f>+IF('Exportación por envase'!I14="","",'Exportación por envase'!I14)</f>
        <v/>
      </c>
      <c r="R43" s="229">
        <f>+IF('Exportación por envase'!G32="","",'Exportación por envase'!G32)</f>
        <v>7.6509</v>
      </c>
      <c r="S43" s="20" t="str">
        <f>+IF('Exportación por envase'!H32="","",'Exportación por envase'!H32)</f>
        <v/>
      </c>
      <c r="T43" s="22" t="str">
        <f>+IF('Exportación por envase'!I32="","",'Exportación por envase'!I32)</f>
        <v/>
      </c>
    </row>
    <row r="44" spans="14:20" ht="13" customHeight="1">
      <c r="N44" s="19" t="str">
        <f t="shared" si="1"/>
        <v>Sep</v>
      </c>
      <c r="O44" s="229">
        <f>+IF('Exportación por envase'!G15="","",'Exportación por envase'!G15)</f>
        <v>19.769500000000001</v>
      </c>
      <c r="P44" s="26" t="str">
        <f>+IF('Exportación por envase'!H15="","",'Exportación por envase'!H15)</f>
        <v/>
      </c>
      <c r="Q44" s="21" t="str">
        <f>+IF('Exportación por envase'!I15="","",'Exportación por envase'!I15)</f>
        <v/>
      </c>
      <c r="R44" s="229">
        <f>+IF('Exportación por envase'!G33="","",'Exportación por envase'!G33)</f>
        <v>7.3040000000000003</v>
      </c>
      <c r="S44" s="20" t="str">
        <f>+IF('Exportación por envase'!H33="","",'Exportación por envase'!H33)</f>
        <v/>
      </c>
      <c r="T44" s="22" t="str">
        <f>+IF('Exportación por envase'!I33="","",'Exportación por envase'!I33)</f>
        <v/>
      </c>
    </row>
    <row r="45" spans="14:20" ht="13" customHeight="1">
      <c r="N45" s="19" t="str">
        <f t="shared" si="1"/>
        <v>Oct</v>
      </c>
      <c r="O45" s="229">
        <f>+IF('Exportación por envase'!G16="","",'Exportación por envase'!G16)</f>
        <v>18.3581</v>
      </c>
      <c r="P45" s="26" t="str">
        <f>+IF('Exportación por envase'!H16="","",'Exportación por envase'!H16)</f>
        <v/>
      </c>
      <c r="Q45" s="21" t="str">
        <f>+IF('Exportación por envase'!I16="","",'Exportación por envase'!I16)</f>
        <v/>
      </c>
      <c r="R45" s="229">
        <f>+IF('Exportación por envase'!G34="","",'Exportación por envase'!G34)</f>
        <v>7.6779000000000002</v>
      </c>
      <c r="S45" s="20" t="str">
        <f>+IF('Exportación por envase'!H34="","",'Exportación por envase'!H34)</f>
        <v/>
      </c>
      <c r="T45" s="22" t="str">
        <f>+IF('Exportación por envase'!I34="","",'Exportación por envase'!I34)</f>
        <v/>
      </c>
    </row>
    <row r="46" spans="14:20" ht="13" customHeight="1">
      <c r="N46" s="19" t="str">
        <f t="shared" si="1"/>
        <v>Nov</v>
      </c>
      <c r="O46" s="229">
        <f>+IF('Exportación por envase'!G17="","",'Exportación por envase'!G17)</f>
        <v>18.906300000000002</v>
      </c>
      <c r="P46" s="26" t="str">
        <f>+IF('Exportación por envase'!H17="","",'Exportación por envase'!H17)</f>
        <v/>
      </c>
      <c r="Q46" s="21" t="str">
        <f>+IF('Exportación por envase'!I17="","",'Exportación por envase'!I17)</f>
        <v/>
      </c>
      <c r="R46" s="229">
        <f>+IF('Exportación por envase'!G35="","",'Exportación por envase'!G35)</f>
        <v>9.8064</v>
      </c>
      <c r="S46" s="20" t="str">
        <f>+IF('Exportación por envase'!H35="","",'Exportación por envase'!H35)</f>
        <v/>
      </c>
      <c r="T46" s="22" t="str">
        <f>+IF('Exportación por envase'!I35="","",'Exportación por envase'!I35)</f>
        <v/>
      </c>
    </row>
    <row r="47" spans="14:20" ht="13" customHeight="1" thickBot="1">
      <c r="N47" s="23" t="str">
        <f t="shared" si="1"/>
        <v>Dic</v>
      </c>
      <c r="O47" s="233">
        <f>+IF('Exportación por envase'!G18="","",'Exportación por envase'!G18)</f>
        <v>17.3447</v>
      </c>
      <c r="P47" s="194" t="str">
        <f>+IF('Exportación por envase'!H18="","",'Exportación por envase'!H18)</f>
        <v/>
      </c>
      <c r="Q47" s="25" t="str">
        <f>+IF('Exportación por envase'!I18="","",'Exportación por envase'!I18)</f>
        <v/>
      </c>
      <c r="R47" s="233">
        <f>+IF('Exportación por envase'!G36="","",'Exportación por envase'!G36)</f>
        <v>8.6637000000000004</v>
      </c>
      <c r="S47" s="24" t="str">
        <f>+IF('Exportación por envase'!H36="","",'Exportación por envase'!H36)</f>
        <v/>
      </c>
      <c r="T47" s="29" t="str">
        <f>+IF('Exportación por envase'!I36="","",'Exportación por envase'!I36)</f>
        <v/>
      </c>
    </row>
    <row r="48" spans="14:20" ht="6" customHeight="1" thickBot="1"/>
    <row r="49" spans="14:20" ht="15" customHeight="1">
      <c r="N49" s="12"/>
      <c r="O49" s="262" t="s">
        <v>174</v>
      </c>
      <c r="P49" s="263"/>
      <c r="Q49" s="264"/>
      <c r="R49" s="262" t="s">
        <v>175</v>
      </c>
      <c r="S49" s="263"/>
      <c r="T49" s="265"/>
    </row>
    <row r="50" spans="14:20" ht="42">
      <c r="N50" s="13"/>
      <c r="O50" s="231" t="s">
        <v>275</v>
      </c>
      <c r="P50" s="18" t="s">
        <v>279</v>
      </c>
      <c r="Q50" s="14" t="s">
        <v>16</v>
      </c>
      <c r="R50" s="231" t="s">
        <v>275</v>
      </c>
      <c r="S50" s="18" t="s">
        <v>279</v>
      </c>
      <c r="T50" s="11" t="s">
        <v>16</v>
      </c>
    </row>
    <row r="51" spans="14:20" ht="13" customHeight="1">
      <c r="N51" s="19" t="str">
        <f>+N36</f>
        <v>Ene</v>
      </c>
      <c r="O51" s="229">
        <f>+IF('Exportación por envase'!G60="","",'Exportación por envase'!G60)</f>
        <v>52.927999999999997</v>
      </c>
      <c r="P51" s="26">
        <f>+IF('Exportación por envase'!H60="","",'Exportación por envase'!H60)</f>
        <v>45.634</v>
      </c>
      <c r="Q51" s="21">
        <f>+IF('Exportación por envase'!I60="","",'Exportación por envase'!I60)</f>
        <v>-0.13780985489721886</v>
      </c>
      <c r="R51" s="229">
        <f>+IF('Exportación por envase'!G78="","",'Exportación por envase'!G78)</f>
        <v>6.4189999999999996</v>
      </c>
      <c r="S51" s="26">
        <f>+IF('Exportación por envase'!H78="","",'Exportación por envase'!H78)</f>
        <v>4.415</v>
      </c>
      <c r="T51" s="22">
        <f>+IF('Exportación por envase'!I78="","",'Exportación por envase'!I78)</f>
        <v>-0.31219816170743098</v>
      </c>
    </row>
    <row r="52" spans="14:20" ht="13" customHeight="1">
      <c r="N52" s="19" t="str">
        <f t="shared" ref="N52:N62" si="2">+N37</f>
        <v>Feb</v>
      </c>
      <c r="O52" s="229">
        <f>+IF('Exportación por envase'!G61="","",'Exportación por envase'!G61)</f>
        <v>57.831000000000003</v>
      </c>
      <c r="P52" s="26">
        <f>+IF('Exportación por envase'!H61="","",'Exportación por envase'!H61)</f>
        <v>58.295000000000002</v>
      </c>
      <c r="Q52" s="21">
        <f>+IF('Exportación por envase'!I61="","",'Exportación por envase'!I61)</f>
        <v>8.0233784648371387E-3</v>
      </c>
      <c r="R52" s="229">
        <f>+IF('Exportación por envase'!G79="","",'Exportación por envase'!G79)</f>
        <v>5.766</v>
      </c>
      <c r="S52" s="26">
        <f>+IF('Exportación por envase'!H79="","",'Exportación por envase'!H79)</f>
        <v>5.9530000000000003</v>
      </c>
      <c r="T52" s="22">
        <f>+IF('Exportación por envase'!I79="","",'Exportación por envase'!I79)</f>
        <v>3.2431494970516894E-2</v>
      </c>
    </row>
    <row r="53" spans="14:20" ht="13" customHeight="1">
      <c r="N53" s="19" t="str">
        <f t="shared" si="2"/>
        <v>Mar</v>
      </c>
      <c r="O53" s="229">
        <f>+IF('Exportación por envase'!G62="","",'Exportación por envase'!G62)</f>
        <v>68.763999999999996</v>
      </c>
      <c r="P53" s="26">
        <f>+IF('Exportación por envase'!H62="","",'Exportación por envase'!H62)</f>
        <v>67.010000000000005</v>
      </c>
      <c r="Q53" s="21">
        <f>+IF('Exportación por envase'!I62="","",'Exportación por envase'!I62)</f>
        <v>-2.550753301145936E-2</v>
      </c>
      <c r="R53" s="229">
        <f>+IF('Exportación por envase'!G80="","",'Exportación por envase'!G80)</f>
        <v>7.0259999999999998</v>
      </c>
      <c r="S53" s="26">
        <f>+IF('Exportación por envase'!H80="","",'Exportación por envase'!H80)</f>
        <v>6.0330000000000004</v>
      </c>
      <c r="T53" s="22">
        <f>+IF('Exportación por envase'!I80="","",'Exportación por envase'!I80)</f>
        <v>-0.14133219470537994</v>
      </c>
    </row>
    <row r="54" spans="14:20" ht="13" customHeight="1">
      <c r="N54" s="19" t="str">
        <f t="shared" si="2"/>
        <v>Abr</v>
      </c>
      <c r="O54" s="229">
        <f>+IF('Exportación por envase'!G63="","",'Exportación por envase'!G63)</f>
        <v>65.203000000000003</v>
      </c>
      <c r="P54" s="26">
        <f>+IF('Exportación por envase'!H63="","",'Exportación por envase'!H63)</f>
        <v>64.554000000000002</v>
      </c>
      <c r="Q54" s="21">
        <f>+IF('Exportación por envase'!I63="","",'Exportación por envase'!I63)</f>
        <v>-9.9535297455638494E-3</v>
      </c>
      <c r="R54" s="229">
        <f>+IF('Exportación por envase'!G81="","",'Exportación por envase'!G81)</f>
        <v>7.8970000000000002</v>
      </c>
      <c r="S54" s="26">
        <f>+IF('Exportación por envase'!H81="","",'Exportación por envase'!H81)</f>
        <v>5.18</v>
      </c>
      <c r="T54" s="22">
        <f>+IF('Exportación por envase'!I81="","",'Exportación por envase'!I81)</f>
        <v>-0.34405470431809548</v>
      </c>
    </row>
    <row r="55" spans="14:20" ht="13" customHeight="1">
      <c r="N55" s="19" t="str">
        <f t="shared" si="2"/>
        <v>May</v>
      </c>
      <c r="O55" s="229">
        <f>+IF('Exportación por envase'!G64="","",'Exportación por envase'!G64)</f>
        <v>67.855000000000004</v>
      </c>
      <c r="P55" s="26">
        <f>+IF('Exportación por envase'!H64="","",'Exportación por envase'!H64)</f>
        <v>72.462000000000003</v>
      </c>
      <c r="Q55" s="21">
        <f>+IF('Exportación por envase'!I64="","",'Exportación por envase'!I64)</f>
        <v>6.789477562449342E-2</v>
      </c>
      <c r="R55" s="229">
        <f>+IF('Exportación por envase'!G82="","",'Exportación por envase'!G82)</f>
        <v>8.2970000000000006</v>
      </c>
      <c r="S55" s="20">
        <f>+IF('Exportación por envase'!H82="","",'Exportación por envase'!H82)</f>
        <v>4.4409999999999998</v>
      </c>
      <c r="T55" s="22">
        <f>+IF('Exportación por envase'!I82="","",'Exportación por envase'!I82)</f>
        <v>-0.46474629384114741</v>
      </c>
    </row>
    <row r="56" spans="14:20" ht="13" customHeight="1">
      <c r="N56" s="19" t="str">
        <f t="shared" si="2"/>
        <v>Jun</v>
      </c>
      <c r="O56" s="229">
        <f>+IF('Exportación por envase'!G65="","",'Exportación por envase'!G65)</f>
        <v>78.813999999999993</v>
      </c>
      <c r="P56" s="26">
        <f>+IF('Exportación por envase'!H65="","",'Exportación por envase'!H65)</f>
        <v>79.144999999999996</v>
      </c>
      <c r="Q56" s="21">
        <f>+IF('Exportación por envase'!I65="","",'Exportación por envase'!I65)</f>
        <v>4.1997614636994918E-3</v>
      </c>
      <c r="R56" s="229">
        <f>+IF('Exportación por envase'!G83="","",'Exportación por envase'!G83)</f>
        <v>6.7839999999999998</v>
      </c>
      <c r="S56" s="20">
        <f>+IF('Exportación por envase'!H83="","",'Exportación por envase'!H83)</f>
        <v>5.718</v>
      </c>
      <c r="T56" s="22">
        <f>+IF('Exportación por envase'!I83="","",'Exportación por envase'!I83)</f>
        <v>-0.15713443396226412</v>
      </c>
    </row>
    <row r="57" spans="14:20" ht="13" customHeight="1">
      <c r="N57" s="19" t="str">
        <f t="shared" si="2"/>
        <v>Jul</v>
      </c>
      <c r="O57" s="229">
        <f>+IF('Exportación por envase'!G66="","",'Exportación por envase'!G66)</f>
        <v>75.412000000000006</v>
      </c>
      <c r="P57" s="26">
        <f>+IF('Exportación por envase'!H66="","",'Exportación por envase'!H66)</f>
        <v>61.811999999999998</v>
      </c>
      <c r="Q57" s="21">
        <f>+IF('Exportación por envase'!I66="","",'Exportación por envase'!I66)</f>
        <v>-0.18034265103697034</v>
      </c>
      <c r="R57" s="229">
        <f>+IF('Exportación por envase'!G84="","",'Exportación por envase'!G84)</f>
        <v>5.1609999999999996</v>
      </c>
      <c r="S57" s="20">
        <f>+IF('Exportación por envase'!H84="","",'Exportación por envase'!H84)</f>
        <v>2.9289999999999998</v>
      </c>
      <c r="T57" s="22">
        <f>+IF('Exportación por envase'!I84="","",'Exportación por envase'!I84)</f>
        <v>-0.43247432668087582</v>
      </c>
    </row>
    <row r="58" spans="14:20" ht="13" customHeight="1">
      <c r="N58" s="19" t="str">
        <f t="shared" si="2"/>
        <v>Ago</v>
      </c>
      <c r="O58" s="229">
        <f>+IF('Exportación por envase'!G67="","",'Exportación por envase'!G67)</f>
        <v>72.984999999999999</v>
      </c>
      <c r="P58" s="26" t="str">
        <f>+IF('Exportación por envase'!H67="","",'Exportación por envase'!H67)</f>
        <v/>
      </c>
      <c r="Q58" s="21" t="str">
        <f>+IF('Exportación por envase'!I67="","",'Exportación por envase'!I67)</f>
        <v/>
      </c>
      <c r="R58" s="229">
        <f>+IF('Exportación por envase'!G85="","",'Exportación por envase'!G85)</f>
        <v>4.0129999999999999</v>
      </c>
      <c r="S58" s="20" t="str">
        <f>+IF('Exportación por envase'!H85="","",'Exportación por envase'!H85)</f>
        <v/>
      </c>
      <c r="T58" s="22" t="str">
        <f>+IF('Exportación por envase'!I85="","",'Exportación por envase'!I85)</f>
        <v/>
      </c>
    </row>
    <row r="59" spans="14:20" ht="13" customHeight="1">
      <c r="N59" s="19" t="str">
        <f t="shared" si="2"/>
        <v>Sep</v>
      </c>
      <c r="O59" s="229">
        <f>+IF('Exportación por envase'!G68="","",'Exportación por envase'!G68)</f>
        <v>79.316999999999993</v>
      </c>
      <c r="P59" s="26" t="str">
        <f>+IF('Exportación por envase'!H68="","",'Exportación por envase'!H68)</f>
        <v/>
      </c>
      <c r="Q59" s="21" t="str">
        <f>+IF('Exportación por envase'!I68="","",'Exportación por envase'!I68)</f>
        <v/>
      </c>
      <c r="R59" s="229">
        <f>+IF('Exportación por envase'!G86="","",'Exportación por envase'!G86)</f>
        <v>4.8710000000000004</v>
      </c>
      <c r="S59" s="20" t="str">
        <f>+IF('Exportación por envase'!H86="","",'Exportación por envase'!H86)</f>
        <v/>
      </c>
      <c r="T59" s="22" t="str">
        <f>+IF('Exportación por envase'!I86="","",'Exportación por envase'!I86)</f>
        <v/>
      </c>
    </row>
    <row r="60" spans="14:20" ht="13" customHeight="1">
      <c r="N60" s="19" t="str">
        <f t="shared" si="2"/>
        <v>Oct</v>
      </c>
      <c r="O60" s="229">
        <f>+IF('Exportación por envase'!G69="","",'Exportación por envase'!G69)</f>
        <v>68.460999999999999</v>
      </c>
      <c r="P60" s="26" t="str">
        <f>+IF('Exportación por envase'!H69="","",'Exportación por envase'!H69)</f>
        <v/>
      </c>
      <c r="Q60" s="21" t="str">
        <f>+IF('Exportación por envase'!I69="","",'Exportación por envase'!I69)</f>
        <v/>
      </c>
      <c r="R60" s="229">
        <f>+IF('Exportación por envase'!G87="","",'Exportación por envase'!G87)</f>
        <v>5.0259999999999998</v>
      </c>
      <c r="S60" s="20" t="str">
        <f>+IF('Exportación por envase'!H87="","",'Exportación por envase'!H87)</f>
        <v/>
      </c>
      <c r="T60" s="22" t="str">
        <f>+IF('Exportación por envase'!I87="","",'Exportación por envase'!I87)</f>
        <v/>
      </c>
    </row>
    <row r="61" spans="14:20" ht="13" customHeight="1">
      <c r="N61" s="19" t="str">
        <f t="shared" si="2"/>
        <v>Nov</v>
      </c>
      <c r="O61" s="229">
        <f>+IF('Exportación por envase'!G70="","",'Exportación por envase'!G70)</f>
        <v>72.248000000000005</v>
      </c>
      <c r="P61" s="26" t="str">
        <f>+IF('Exportación por envase'!H70="","",'Exportación por envase'!H70)</f>
        <v/>
      </c>
      <c r="Q61" s="21" t="str">
        <f>+IF('Exportación por envase'!I70="","",'Exportación por envase'!I70)</f>
        <v/>
      </c>
      <c r="R61" s="229">
        <f>+IF('Exportación por envase'!G88="","",'Exportación por envase'!G88)</f>
        <v>6.3739999999999997</v>
      </c>
      <c r="S61" s="20" t="str">
        <f>+IF('Exportación por envase'!H88="","",'Exportación por envase'!H88)</f>
        <v/>
      </c>
      <c r="T61" s="22" t="str">
        <f>+IF('Exportación por envase'!I88="","",'Exportación por envase'!I88)</f>
        <v/>
      </c>
    </row>
    <row r="62" spans="14:20" ht="13" customHeight="1" thickBot="1">
      <c r="N62" s="23" t="str">
        <f t="shared" si="2"/>
        <v>Dic</v>
      </c>
      <c r="O62" s="233">
        <f>+IF('Exportación por envase'!G71="","",'Exportación por envase'!G71)</f>
        <v>62.78</v>
      </c>
      <c r="P62" s="194" t="str">
        <f>+IF('Exportación por envase'!H71="","",'Exportación por envase'!H71)</f>
        <v/>
      </c>
      <c r="Q62" s="25" t="str">
        <f>+IF('Exportación por envase'!I71="","",'Exportación por envase'!I71)</f>
        <v/>
      </c>
      <c r="R62" s="233">
        <f>+IF('Exportación por envase'!G89="","",'Exportación por envase'!G89)</f>
        <v>7.1639999999999997</v>
      </c>
      <c r="S62" s="24" t="str">
        <f>+IF('Exportación por envase'!H89="","",'Exportación por envase'!H89)</f>
        <v/>
      </c>
      <c r="T62" s="29" t="str">
        <f>+IF('Exportación por envase'!I89="","",'Exportación por envase'!I89)</f>
        <v/>
      </c>
    </row>
    <row r="63" spans="14:20" ht="6" customHeight="1" thickBot="1"/>
    <row r="64" spans="14:20">
      <c r="N64" s="12"/>
      <c r="O64" s="262" t="s">
        <v>174</v>
      </c>
      <c r="P64" s="263"/>
      <c r="Q64" s="264"/>
      <c r="R64" s="262" t="s">
        <v>175</v>
      </c>
      <c r="S64" s="263"/>
      <c r="T64" s="265"/>
    </row>
    <row r="65" spans="11:20" ht="42">
      <c r="N65" s="13"/>
      <c r="O65" s="231" t="s">
        <v>275</v>
      </c>
      <c r="P65" s="18" t="s">
        <v>279</v>
      </c>
      <c r="Q65" s="14" t="s">
        <v>16</v>
      </c>
      <c r="R65" s="231" t="s">
        <v>275</v>
      </c>
      <c r="S65" s="18" t="s">
        <v>279</v>
      </c>
      <c r="T65" s="11" t="s">
        <v>16</v>
      </c>
    </row>
    <row r="66" spans="11:20" ht="13" customHeight="1">
      <c r="N66" s="19" t="str">
        <f>+N51</f>
        <v>Ene</v>
      </c>
      <c r="O66" s="229">
        <f>+IF('Exportación por envase'!G113="","",'Exportación por envase'!G113)</f>
        <v>3.6436984971671289</v>
      </c>
      <c r="P66" s="26">
        <f>+IF('Exportación por envase'!H113="","",'Exportación por envase'!H113)</f>
        <v>3.6543451103494666</v>
      </c>
      <c r="Q66" s="21">
        <f>+IF('Exportación por envase'!I113="","",'Exportación por envase'!I113)</f>
        <v>2.9219248493297378E-3</v>
      </c>
      <c r="R66" s="229">
        <f>+IF('Exportación por envase'!G131="","",'Exportación por envase'!G131)</f>
        <v>0.73182688799708129</v>
      </c>
      <c r="S66" s="26">
        <f>+IF('Exportación por envase'!H131="","",'Exportación por envase'!H131)</f>
        <v>0.79363652705374799</v>
      </c>
      <c r="T66" s="22">
        <f>+IF('Exportación por envase'!I131="","",'Exportación por envase'!I131)</f>
        <v>8.4459371567819685E-2</v>
      </c>
    </row>
    <row r="67" spans="11:20" ht="13" customHeight="1">
      <c r="N67" s="19" t="str">
        <f t="shared" ref="N67:N77" si="3">+N52</f>
        <v>Feb</v>
      </c>
      <c r="O67" s="229">
        <f>+IF('Exportación por envase'!G114="","",'Exportación por envase'!G114)</f>
        <v>3.6736988546490581</v>
      </c>
      <c r="P67" s="26">
        <f>+IF('Exportación por envase'!H114="","",'Exportación por envase'!H114)</f>
        <v>3.8493030381067466</v>
      </c>
      <c r="Q67" s="21">
        <f>+IF('Exportación por envase'!I114="","",'Exportación por envase'!I114)</f>
        <v>4.7800375154719577E-2</v>
      </c>
      <c r="R67" s="229">
        <f>+IF('Exportación por envase'!G132="","",'Exportación por envase'!G132)</f>
        <v>0.58775560131291915</v>
      </c>
      <c r="S67" s="26">
        <f>+IF('Exportación por envase'!H132="","",'Exportación por envase'!H132)</f>
        <v>0.92187379016647319</v>
      </c>
      <c r="T67" s="22">
        <f>+IF('Exportación por envase'!I132="","",'Exportación por envase'!I132)</f>
        <v>0.56846449120553877</v>
      </c>
    </row>
    <row r="68" spans="11:20" ht="13" customHeight="1">
      <c r="N68" s="19" t="str">
        <f t="shared" si="3"/>
        <v>Mar</v>
      </c>
      <c r="O68" s="229">
        <f>+IF('Exportación por envase'!G115="","",'Exportación por envase'!G115)</f>
        <v>3.5714508304854107</v>
      </c>
      <c r="P68" s="26">
        <f>+IF('Exportación por envase'!H115="","",'Exportación por envase'!H115)</f>
        <v>3.7686506307329779</v>
      </c>
      <c r="Q68" s="21">
        <f>+IF('Exportación por envase'!I115="","",'Exportación por envase'!I115)</f>
        <v>5.521559993610925E-2</v>
      </c>
      <c r="R68" s="229">
        <f>+IF('Exportación por envase'!G133="","",'Exportación por envase'!G133)</f>
        <v>0.61068569590877086</v>
      </c>
      <c r="S68" s="26">
        <f>+IF('Exportación por envase'!H133="","",'Exportación por envase'!H133)</f>
        <v>0.80069544905570234</v>
      </c>
      <c r="T68" s="22">
        <f>+IF('Exportación por envase'!I133="","",'Exportación por envase'!I133)</f>
        <v>0.31114164687315138</v>
      </c>
    </row>
    <row r="69" spans="11:20" ht="13" customHeight="1">
      <c r="N69" s="19" t="str">
        <f t="shared" si="3"/>
        <v>Abr</v>
      </c>
      <c r="O69" s="229">
        <f>+IF('Exportación por envase'!G116="","",'Exportación por envase'!G116)</f>
        <v>3.6934676213350253</v>
      </c>
      <c r="P69" s="26">
        <f>+IF('Exportación por envase'!H116="","",'Exportación por envase'!H116)</f>
        <v>3.9254962054874487</v>
      </c>
      <c r="Q69" s="21">
        <f>+IF('Exportación por envase'!I116="","",'Exportación por envase'!I116)</f>
        <v>6.2821339711259139E-2</v>
      </c>
      <c r="R69" s="229">
        <f>+IF('Exportación por envase'!G134="","",'Exportación por envase'!G134)</f>
        <v>0.57137689023949068</v>
      </c>
      <c r="S69" s="26">
        <f>+IF('Exportación por envase'!H134="","",'Exportación por envase'!H134)</f>
        <v>0.59942603221625623</v>
      </c>
      <c r="T69" s="22">
        <f>+IF('Exportación por envase'!I134="","",'Exportación por envase'!I134)</f>
        <v>4.9090438300731565E-2</v>
      </c>
    </row>
    <row r="70" spans="11:20" ht="13" customHeight="1">
      <c r="N70" s="19" t="str">
        <f t="shared" si="3"/>
        <v>May</v>
      </c>
      <c r="O70" s="229">
        <f>+IF('Exportación por envase'!G117="","",'Exportación por envase'!G117)</f>
        <v>3.5890342850493493</v>
      </c>
      <c r="P70" s="26">
        <f>+IF('Exportación por envase'!H117="","",'Exportación por envase'!H117)</f>
        <v>4.0288001779161569</v>
      </c>
      <c r="Q70" s="21">
        <f>+IF('Exportación por envase'!I117="","",'Exportación por envase'!I117)</f>
        <v>0.12253042404713632</v>
      </c>
      <c r="R70" s="229">
        <f>+IF('Exportación por envase'!G135="","",'Exportación por envase'!G135)</f>
        <v>0.68314492025721885</v>
      </c>
      <c r="S70" s="20">
        <f>+IF('Exportación por envase'!H135="","",'Exportación por envase'!H135)</f>
        <v>0.80116178380718717</v>
      </c>
      <c r="T70" s="22">
        <f>+IF('Exportación por envase'!I135="","",'Exportación por envase'!I135)</f>
        <v>0.17275523838416662</v>
      </c>
    </row>
    <row r="71" spans="11:20" ht="13" customHeight="1">
      <c r="N71" s="19" t="str">
        <f t="shared" si="3"/>
        <v>Jun</v>
      </c>
      <c r="O71" s="229">
        <f>+IF('Exportación por envase'!G118="","",'Exportación por envase'!G118)</f>
        <v>3.7407210525316574</v>
      </c>
      <c r="P71" s="26">
        <f>+IF('Exportación por envase'!H118="","",'Exportación por envase'!H118)</f>
        <v>3.7460655543722634</v>
      </c>
      <c r="Q71" s="21">
        <f>+IF('Exportación por envase'!I118="","",'Exportación por envase'!I118)</f>
        <v>1.4287357345152962E-3</v>
      </c>
      <c r="R71" s="229">
        <f>+IF('Exportación por envase'!G136="","",'Exportación por envase'!G136)</f>
        <v>0.64383873661832813</v>
      </c>
      <c r="S71" s="20">
        <f>+IF('Exportación por envase'!H136="","",'Exportación por envase'!H136)</f>
        <v>0.97005683264059717</v>
      </c>
      <c r="T71" s="22">
        <f>+IF('Exportación por envase'!I136="","",'Exportación por envase'!I136)</f>
        <v>0.50667671494213518</v>
      </c>
    </row>
    <row r="72" spans="11:20" ht="13" customHeight="1">
      <c r="N72" s="19" t="str">
        <f t="shared" si="3"/>
        <v>Jul</v>
      </c>
      <c r="O72" s="229">
        <f>+IF('Exportación por envase'!G119="","",'Exportación por envase'!G119)</f>
        <v>3.9784753363228704</v>
      </c>
      <c r="P72" s="26">
        <f>+IF('Exportación por envase'!H119="","",'Exportación por envase'!H119)</f>
        <v>3.7212158428001225</v>
      </c>
      <c r="Q72" s="21">
        <f>+IF('Exportación por envase'!I119="","",'Exportación por envase'!I119)</f>
        <v>-6.4662834823684401E-2</v>
      </c>
      <c r="R72" s="229">
        <f>+IF('Exportación por envase'!G137="","",'Exportación por envase'!G137)</f>
        <v>0.62381395573713017</v>
      </c>
      <c r="S72" s="20">
        <f>+IF('Exportación por envase'!H137="","",'Exportación por envase'!H137)</f>
        <v>0.88762955330626092</v>
      </c>
      <c r="T72" s="22">
        <f>+IF('Exportación por envase'!I137="","",'Exportación por envase'!I137)</f>
        <v>0.42290749532429572</v>
      </c>
    </row>
    <row r="73" spans="11:20" ht="13" customHeight="1">
      <c r="N73" s="19" t="str">
        <f t="shared" si="3"/>
        <v>Ago</v>
      </c>
      <c r="O73" s="229">
        <f>+IF('Exportación por envase'!G120="","",'Exportación por envase'!G120)</f>
        <v>3.677622860367737</v>
      </c>
      <c r="P73" s="26" t="str">
        <f>+IF('Exportación por envase'!H120="","",'Exportación por envase'!H120)</f>
        <v/>
      </c>
      <c r="Q73" s="21" t="str">
        <f>+IF('Exportación por envase'!I120="","",'Exportación por envase'!I120)</f>
        <v/>
      </c>
      <c r="R73" s="229">
        <f>+IF('Exportación por envase'!G138="","",'Exportación por envase'!G138)</f>
        <v>0.52451345593328891</v>
      </c>
      <c r="S73" s="20" t="str">
        <f>+IF('Exportación por envase'!H138="","",'Exportación por envase'!H138)</f>
        <v/>
      </c>
      <c r="T73" s="22" t="str">
        <f>+IF('Exportación por envase'!I138="","",'Exportación por envase'!I138)</f>
        <v/>
      </c>
    </row>
    <row r="74" spans="11:20" ht="13" customHeight="1">
      <c r="N74" s="19" t="str">
        <f t="shared" si="3"/>
        <v>Sep</v>
      </c>
      <c r="O74" s="229">
        <f>+IF('Exportación por envase'!G121="","",'Exportación por envase'!G121)</f>
        <v>4.0120893295227491</v>
      </c>
      <c r="P74" s="26" t="str">
        <f>+IF('Exportación por envase'!H121="","",'Exportación por envase'!H121)</f>
        <v/>
      </c>
      <c r="Q74" s="21" t="str">
        <f>+IF('Exportación por envase'!I121="","",'Exportación por envase'!I121)</f>
        <v/>
      </c>
      <c r="R74" s="229">
        <f>+IF('Exportación por envase'!G139="","",'Exportación por envase'!G139)</f>
        <v>0.66689485213581601</v>
      </c>
      <c r="S74" s="20" t="str">
        <f>+IF('Exportación por envase'!H139="","",'Exportación por envase'!H139)</f>
        <v/>
      </c>
      <c r="T74" s="22" t="str">
        <f>+IF('Exportación por envase'!I139="","",'Exportación por envase'!I139)</f>
        <v/>
      </c>
    </row>
    <row r="75" spans="11:20" ht="13" customHeight="1">
      <c r="N75" s="19" t="str">
        <f t="shared" si="3"/>
        <v>Oct</v>
      </c>
      <c r="O75" s="229">
        <f>+IF('Exportación por envase'!G122="","",'Exportación por envase'!G122)</f>
        <v>3.7291985554060605</v>
      </c>
      <c r="P75" s="26" t="str">
        <f>+IF('Exportación por envase'!H122="","",'Exportación por envase'!H122)</f>
        <v/>
      </c>
      <c r="Q75" s="21" t="str">
        <f>+IF('Exportación por envase'!I122="","",'Exportación por envase'!I122)</f>
        <v/>
      </c>
      <c r="R75" s="229">
        <f>+IF('Exportación por envase'!G140="","",'Exportación por envase'!G140)</f>
        <v>0.65460607718256292</v>
      </c>
      <c r="S75" s="20" t="str">
        <f>+IF('Exportación por envase'!H140="","",'Exportación por envase'!H140)</f>
        <v/>
      </c>
      <c r="T75" s="22" t="str">
        <f>+IF('Exportación por envase'!I140="","",'Exportación por envase'!I140)</f>
        <v/>
      </c>
    </row>
    <row r="76" spans="11:20" ht="13" customHeight="1">
      <c r="N76" s="19" t="str">
        <f t="shared" si="3"/>
        <v>Nov</v>
      </c>
      <c r="O76" s="229">
        <f>+IF('Exportación por envase'!G123="","",'Exportación por envase'!G123)</f>
        <v>3.8213717120748107</v>
      </c>
      <c r="P76" s="26" t="str">
        <f>+IF('Exportación por envase'!H123="","",'Exportación por envase'!H123)</f>
        <v/>
      </c>
      <c r="Q76" s="21" t="str">
        <f>+IF('Exportación por envase'!I123="","",'Exportación por envase'!I123)</f>
        <v/>
      </c>
      <c r="R76" s="229">
        <f>+IF('Exportación por envase'!G141="","",'Exportación por envase'!G141)</f>
        <v>0.64998368412465324</v>
      </c>
      <c r="S76" s="20" t="str">
        <f>+IF('Exportación por envase'!H141="","",'Exportación por envase'!H141)</f>
        <v/>
      </c>
      <c r="T76" s="22" t="str">
        <f>+IF('Exportación por envase'!I141="","",'Exportación por envase'!I141)</f>
        <v/>
      </c>
    </row>
    <row r="77" spans="11:20" ht="13" customHeight="1" thickBot="1">
      <c r="N77" s="23" t="str">
        <f t="shared" si="3"/>
        <v>Dic</v>
      </c>
      <c r="O77" s="233">
        <f>+IF('Exportación por envase'!G124="","",'Exportación por envase'!G124)</f>
        <v>3.6195494877397709</v>
      </c>
      <c r="P77" s="194" t="str">
        <f>+IF('Exportación por envase'!H124="","",'Exportación por envase'!H124)</f>
        <v/>
      </c>
      <c r="Q77" s="25" t="str">
        <f>+IF('Exportación por envase'!I124="","",'Exportación por envase'!I124)</f>
        <v/>
      </c>
      <c r="R77" s="233">
        <f>+IF('Exportación por envase'!G142="","",'Exportación por envase'!G142)</f>
        <v>0.82689843831157583</v>
      </c>
      <c r="S77" s="24" t="str">
        <f>+IF('Exportación por envase'!H142="","",'Exportación por envase'!H142)</f>
        <v/>
      </c>
      <c r="T77" s="29" t="str">
        <f>+IF('Exportación por envase'!I142="","",'Exportación por envase'!I142)</f>
        <v/>
      </c>
    </row>
    <row r="78" spans="11:20" ht="6" customHeight="1" thickBot="1"/>
    <row r="79" spans="11:20">
      <c r="K79" s="12"/>
      <c r="L79" s="262" t="s">
        <v>178</v>
      </c>
      <c r="M79" s="263"/>
      <c r="N79" s="264"/>
      <c r="O79" s="262" t="s">
        <v>179</v>
      </c>
      <c r="P79" s="263"/>
      <c r="Q79" s="268"/>
      <c r="R79" s="269" t="s">
        <v>180</v>
      </c>
      <c r="S79" s="263"/>
      <c r="T79" s="265"/>
    </row>
    <row r="80" spans="11:20" ht="42">
      <c r="K80" s="13"/>
      <c r="L80" s="231" t="s">
        <v>275</v>
      </c>
      <c r="M80" s="18" t="s">
        <v>279</v>
      </c>
      <c r="N80" s="14" t="s">
        <v>16</v>
      </c>
      <c r="O80" s="231" t="s">
        <v>275</v>
      </c>
      <c r="P80" s="18" t="s">
        <v>279</v>
      </c>
      <c r="Q80" s="14" t="s">
        <v>16</v>
      </c>
      <c r="R80" s="231" t="s">
        <v>275</v>
      </c>
      <c r="S80" s="18" t="s">
        <v>279</v>
      </c>
      <c r="T80" s="11" t="s">
        <v>16</v>
      </c>
    </row>
    <row r="81" spans="11:20" ht="13" customHeight="1">
      <c r="K81" s="19" t="str">
        <f t="shared" ref="K81:K92" si="4">+N66</f>
        <v>Ene</v>
      </c>
      <c r="L81" s="229">
        <f>+IF('Exportación por varietal'!G7="","",'Exportación por varietal'!G7)</f>
        <v>11.8568</v>
      </c>
      <c r="M81" s="20">
        <f>+IF('Exportación por varietal'!H7="","",'Exportación por varietal'!H7)</f>
        <v>9.3010999999999999</v>
      </c>
      <c r="N81" s="21">
        <f>+IF('Exportación por varietal'!I7="","",'Exportación por varietal'!I7)</f>
        <v>-0.2155471965454423</v>
      </c>
      <c r="O81" s="229">
        <f>+IF('Exportación por varietal'!G25="","",'Exportación por varietal'!G25)</f>
        <v>1.7473000000000001</v>
      </c>
      <c r="P81" s="20">
        <f>+IF('Exportación por varietal'!H25="","",'Exportación por varietal'!H25)</f>
        <v>1.3627</v>
      </c>
      <c r="Q81" s="21">
        <f>+IF('Exportación por varietal'!I25="","",'Exportación por varietal'!I25)</f>
        <v>-0.22011102844388486</v>
      </c>
      <c r="R81" s="229">
        <f>+IF('Exportación por varietal'!G97="","",'Exportación por varietal'!G97)</f>
        <v>0.88009999999999999</v>
      </c>
      <c r="S81" s="20">
        <f>+IF('Exportación por varietal'!H97="","",'Exportación por varietal'!H97)</f>
        <v>1.6005</v>
      </c>
      <c r="T81" s="22">
        <f>+IF('Exportación por varietal'!I97="","",'Exportación por varietal'!I97)</f>
        <v>0.81854334734689238</v>
      </c>
    </row>
    <row r="82" spans="11:20" ht="13" customHeight="1">
      <c r="K82" s="19" t="str">
        <f t="shared" si="4"/>
        <v>Feb</v>
      </c>
      <c r="L82" s="229">
        <f>+IF('Exportación por varietal'!G8="","",'Exportación por varietal'!G8)</f>
        <v>12.230700000000001</v>
      </c>
      <c r="M82" s="20">
        <f>+IF('Exportación por varietal'!H8="","",'Exportación por varietal'!H8)</f>
        <v>12.5318</v>
      </c>
      <c r="N82" s="21">
        <f>+IF('Exportación por varietal'!I8="","",'Exportación por varietal'!I8)</f>
        <v>2.4618378343022052E-2</v>
      </c>
      <c r="O82" s="229">
        <f>+IF('Exportación por varietal'!G26="","",'Exportación por varietal'!G26)</f>
        <v>1.8915</v>
      </c>
      <c r="P82" s="20">
        <f>+IF('Exportación por varietal'!H26="","",'Exportación por varietal'!H26)</f>
        <v>1.3777999999999999</v>
      </c>
      <c r="Q82" s="21">
        <f>+IF('Exportación por varietal'!I26="","",'Exportación por varietal'!I26)</f>
        <v>-0.271583399418451</v>
      </c>
      <c r="R82" s="229">
        <f>+IF('Exportación por varietal'!G98="","",'Exportación por varietal'!G98)</f>
        <v>1.1297999999999999</v>
      </c>
      <c r="S82" s="20">
        <f>+IF('Exportación por varietal'!H98="","",'Exportación por varietal'!H98)</f>
        <v>1.9029</v>
      </c>
      <c r="T82" s="22">
        <f>+IF('Exportación por varietal'!I98="","",'Exportación por varietal'!I98)</f>
        <v>0.68428040361125886</v>
      </c>
    </row>
    <row r="83" spans="11:20" ht="13" customHeight="1">
      <c r="K83" s="19" t="str">
        <f t="shared" si="4"/>
        <v>Mar</v>
      </c>
      <c r="L83" s="229">
        <f>+IF('Exportación por varietal'!G9="","",'Exportación por varietal'!G9)</f>
        <v>14.075900000000001</v>
      </c>
      <c r="M83" s="20">
        <f>+IF('Exportación por varietal'!H9="","",'Exportación por varietal'!H9)</f>
        <v>14.43614</v>
      </c>
      <c r="N83" s="21">
        <f>+IF('Exportación por varietal'!I9="","",'Exportación por varietal'!I9)</f>
        <v>2.559267968655643E-2</v>
      </c>
      <c r="O83" s="229">
        <f>+IF('Exportación por varietal'!G27="","",'Exportación por varietal'!G27)</f>
        <v>2.5272000000000001</v>
      </c>
      <c r="P83" s="20">
        <f>+IF('Exportación por varietal'!H27="","",'Exportación por varietal'!H27)</f>
        <v>1.7363299999999999</v>
      </c>
      <c r="Q83" s="21">
        <f>+IF('Exportación por varietal'!I27="","",'Exportación por varietal'!I27)</f>
        <v>-0.31294317822095608</v>
      </c>
      <c r="R83" s="229">
        <f>+IF('Exportación por varietal'!G99="","",'Exportación por varietal'!G99)</f>
        <v>1.3069</v>
      </c>
      <c r="S83" s="20">
        <f>+IF('Exportación por varietal'!H99="","",'Exportación por varietal'!H99)</f>
        <v>1.4820899999999999</v>
      </c>
      <c r="T83" s="22">
        <f>+IF('Exportación por varietal'!I99="","",'Exportación por varietal'!I99)</f>
        <v>0.13405004208432159</v>
      </c>
    </row>
    <row r="84" spans="11:20" ht="13" customHeight="1">
      <c r="K84" s="19" t="str">
        <f t="shared" si="4"/>
        <v>Abr</v>
      </c>
      <c r="L84" s="229">
        <f>+IF('Exportación por varietal'!G10="","",'Exportación por varietal'!G10)</f>
        <v>13.0221</v>
      </c>
      <c r="M84" s="20">
        <f>+IF('Exportación por varietal'!H10="","",'Exportación por varietal'!H10)</f>
        <v>12.6972</v>
      </c>
      <c r="N84" s="21">
        <f>+IF('Exportación por varietal'!I10="","",'Exportación por varietal'!I10)</f>
        <v>-2.4949892874421176E-2</v>
      </c>
      <c r="O84" s="229">
        <f>+IF('Exportación por varietal'!G28="","",'Exportación por varietal'!G28)</f>
        <v>1.9611000000000001</v>
      </c>
      <c r="P84" s="20">
        <f>+IF('Exportación por varietal'!H28="","",'Exportación por varietal'!H28)</f>
        <v>1.9719799999999998</v>
      </c>
      <c r="Q84" s="21">
        <f>+IF('Exportación por varietal'!I28="","",'Exportación por varietal'!I28)</f>
        <v>5.5479067870072285E-3</v>
      </c>
      <c r="R84" s="229">
        <f>+IF('Exportación por varietal'!G100="","",'Exportación por varietal'!G100)</f>
        <v>1.395</v>
      </c>
      <c r="S84" s="20">
        <f>+IF('Exportación por varietal'!H100="","",'Exportación por varietal'!H100)</f>
        <v>2.19699</v>
      </c>
      <c r="T84" s="22">
        <f>+IF('Exportación por varietal'!I100="","",'Exportación por varietal'!I100)</f>
        <v>0.5749032258064517</v>
      </c>
    </row>
    <row r="85" spans="11:20" ht="13" customHeight="1">
      <c r="K85" s="19" t="str">
        <f t="shared" si="4"/>
        <v>May</v>
      </c>
      <c r="L85" s="229">
        <f>+IF('Exportación por varietal'!G11="","",'Exportación por varietal'!G11)</f>
        <v>13.9306</v>
      </c>
      <c r="M85" s="20">
        <f>+IF('Exportación por varietal'!H11="","",'Exportación por varietal'!H11)</f>
        <v>12.417336000000001</v>
      </c>
      <c r="N85" s="21">
        <f>+IF('Exportación por varietal'!I11="","",'Exportación por varietal'!I11)</f>
        <v>-0.1086287740657258</v>
      </c>
      <c r="O85" s="229">
        <f>+IF('Exportación por varietal'!G29="","",'Exportación por varietal'!G29)</f>
        <v>2.0278999999999998</v>
      </c>
      <c r="P85" s="20">
        <f>+IF('Exportación por varietal'!H29="","",'Exportación por varietal'!H29)</f>
        <v>1.7314959999999999</v>
      </c>
      <c r="Q85" s="21">
        <f>+IF('Exportación por varietal'!I29="","",'Exportación por varietal'!I29)</f>
        <v>-0.14616302579022633</v>
      </c>
      <c r="R85" s="229">
        <f>+IF('Exportación por varietal'!G101="","",'Exportación por varietal'!G101)</f>
        <v>2.0278999999999998</v>
      </c>
      <c r="S85" s="20">
        <f>+IF('Exportación por varietal'!H101="","",'Exportación por varietal'!H101)</f>
        <v>0.90730499999999992</v>
      </c>
      <c r="T85" s="22">
        <f>+IF('Exportación por varietal'!I101="","",'Exportación por varietal'!I101)</f>
        <v>-0.55258888505350368</v>
      </c>
    </row>
    <row r="86" spans="11:20" ht="13" customHeight="1">
      <c r="K86" s="19" t="str">
        <f t="shared" si="4"/>
        <v>Jun</v>
      </c>
      <c r="L86" s="229">
        <f>+IF('Exportación por varietal'!G12="","",'Exportación por varietal'!G12)</f>
        <v>14.400499999999999</v>
      </c>
      <c r="M86" s="20">
        <f>+IF('Exportación por varietal'!H12="","",'Exportación por varietal'!H12)</f>
        <v>14.722413000000001</v>
      </c>
      <c r="N86" s="21">
        <f>+IF('Exportación por varietal'!I12="","",'Exportación por varietal'!I12)</f>
        <v>2.2354293253706636E-2</v>
      </c>
      <c r="O86" s="229">
        <f>+IF('Exportación por varietal'!G30="","",'Exportación por varietal'!G30)</f>
        <v>2.1040000000000001</v>
      </c>
      <c r="P86" s="20">
        <f>+IF('Exportación por varietal'!H30="","",'Exportación por varietal'!H30)</f>
        <v>2.0361410000000002</v>
      </c>
      <c r="Q86" s="21">
        <f>+IF('Exportación por varietal'!I30="","",'Exportación por varietal'!I30)</f>
        <v>-3.2252376425855434E-2</v>
      </c>
      <c r="R86" s="229">
        <f>+IF('Exportación por varietal'!G102="","",'Exportación por varietal'!G102)</f>
        <v>1.5935999999999999</v>
      </c>
      <c r="S86" s="20">
        <f>+IF('Exportación por varietal'!H102="","",'Exportación por varietal'!H102)</f>
        <v>1.6461110000000001</v>
      </c>
      <c r="T86" s="22">
        <f>+IF('Exportación por varietal'!I102="","",'Exportación por varietal'!I102)</f>
        <v>3.2951179718875734E-2</v>
      </c>
    </row>
    <row r="87" spans="11:20" ht="13" customHeight="1">
      <c r="K87" s="19" t="str">
        <f t="shared" si="4"/>
        <v>Jul</v>
      </c>
      <c r="L87" s="229">
        <f>+IF('Exportación por varietal'!G13="","",'Exportación por varietal'!G13)</f>
        <v>13.5121</v>
      </c>
      <c r="M87" s="20" t="str">
        <f>+IF('Exportación por varietal'!H13="","",'Exportación por varietal'!H13)</f>
        <v/>
      </c>
      <c r="N87" s="21" t="str">
        <f>+IF('Exportación por varietal'!I13="","",'Exportación por varietal'!I13)</f>
        <v/>
      </c>
      <c r="O87" s="229">
        <f>+IF('Exportación por varietal'!G31="","",'Exportación por varietal'!G31)</f>
        <v>2.0192999999999999</v>
      </c>
      <c r="P87" s="20" t="str">
        <f>+IF('Exportación por varietal'!H31="","",'Exportación por varietal'!H31)</f>
        <v/>
      </c>
      <c r="Q87" s="21" t="str">
        <f>+IF('Exportación por varietal'!I31="","",'Exportación por varietal'!I31)</f>
        <v/>
      </c>
      <c r="R87" s="229">
        <f>+IF('Exportación por varietal'!G103="","",'Exportación por varietal'!G103)</f>
        <v>1.651</v>
      </c>
      <c r="S87" s="20" t="str">
        <f>+IF('Exportación por varietal'!H103="","",'Exportación por varietal'!H103)</f>
        <v/>
      </c>
      <c r="T87" s="22" t="str">
        <f>+IF('Exportación por varietal'!I103="","",'Exportación por varietal'!I103)</f>
        <v/>
      </c>
    </row>
    <row r="88" spans="11:20" ht="13" customHeight="1">
      <c r="K88" s="19" t="str">
        <f t="shared" si="4"/>
        <v>Ago</v>
      </c>
      <c r="L88" s="229">
        <f>+IF('Exportación por varietal'!G14="","",'Exportación por varietal'!G14)</f>
        <v>13.033099999999999</v>
      </c>
      <c r="M88" s="20" t="str">
        <f>+IF('Exportación por varietal'!H14="","",'Exportación por varietal'!H14)</f>
        <v/>
      </c>
      <c r="N88" s="21" t="str">
        <f>+IF('Exportación por varietal'!I14="","",'Exportación por varietal'!I14)</f>
        <v/>
      </c>
      <c r="O88" s="229">
        <f>+IF('Exportación por varietal'!G32="","",'Exportación por varietal'!G32)</f>
        <v>2.218</v>
      </c>
      <c r="P88" s="20" t="str">
        <f>+IF('Exportación por varietal'!H32="","",'Exportación por varietal'!H32)</f>
        <v/>
      </c>
      <c r="Q88" s="21" t="str">
        <f>+IF('Exportación por varietal'!I32="","",'Exportación por varietal'!I32)</f>
        <v/>
      </c>
      <c r="R88" s="229">
        <f>+IF('Exportación por varietal'!G104="","",'Exportación por varietal'!G104)</f>
        <v>1.5268999999999999</v>
      </c>
      <c r="S88" s="20" t="str">
        <f>+IF('Exportación por varietal'!H104="","",'Exportación por varietal'!H104)</f>
        <v/>
      </c>
      <c r="T88" s="22" t="str">
        <f>+IF('Exportación por varietal'!I104="","",'Exportación por varietal'!I104)</f>
        <v/>
      </c>
    </row>
    <row r="89" spans="11:20" ht="13" customHeight="1">
      <c r="K89" s="19" t="str">
        <f t="shared" si="4"/>
        <v>Sep</v>
      </c>
      <c r="L89" s="229">
        <f>+IF('Exportación por varietal'!G15="","",'Exportación por varietal'!G15)</f>
        <v>14.038600000000001</v>
      </c>
      <c r="M89" s="20" t="str">
        <f>+IF('Exportación por varietal'!H15="","",'Exportación por varietal'!H15)</f>
        <v/>
      </c>
      <c r="N89" s="21" t="str">
        <f>+IF('Exportación por varietal'!I15="","",'Exportación por varietal'!I15)</f>
        <v/>
      </c>
      <c r="O89" s="229">
        <f>+IF('Exportación por varietal'!G33="","",'Exportación por varietal'!G33)</f>
        <v>2.1326999999999998</v>
      </c>
      <c r="P89" s="20" t="str">
        <f>+IF('Exportación por varietal'!H33="","",'Exportación por varietal'!H33)</f>
        <v/>
      </c>
      <c r="Q89" s="21" t="str">
        <f>+IF('Exportación por varietal'!I33="","",'Exportación por varietal'!I33)</f>
        <v/>
      </c>
      <c r="R89" s="229">
        <f>+IF('Exportación por varietal'!G105="","",'Exportación por varietal'!G105)</f>
        <v>1.3521000000000001</v>
      </c>
      <c r="S89" s="20" t="str">
        <f>+IF('Exportación por varietal'!H105="","",'Exportación por varietal'!H105)</f>
        <v/>
      </c>
      <c r="T89" s="22" t="str">
        <f>+IF('Exportación por varietal'!I105="","",'Exportación por varietal'!I105)</f>
        <v/>
      </c>
    </row>
    <row r="90" spans="11:20" ht="13" customHeight="1">
      <c r="K90" s="19" t="str">
        <f t="shared" si="4"/>
        <v>Oct</v>
      </c>
      <c r="L90" s="229">
        <f>+IF('Exportación por varietal'!G16="","",'Exportación por varietal'!G16)</f>
        <v>14.243399999999999</v>
      </c>
      <c r="M90" s="20" t="str">
        <f>+IF('Exportación por varietal'!H16="","",'Exportación por varietal'!H16)</f>
        <v/>
      </c>
      <c r="N90" s="21" t="str">
        <f>+IF('Exportación por varietal'!I16="","",'Exportación por varietal'!I16)</f>
        <v/>
      </c>
      <c r="O90" s="229">
        <f>+IF('Exportación por varietal'!G34="","",'Exportación por varietal'!G34)</f>
        <v>1.5658000000000001</v>
      </c>
      <c r="P90" s="20" t="str">
        <f>+IF('Exportación por varietal'!H34="","",'Exportación por varietal'!H34)</f>
        <v/>
      </c>
      <c r="Q90" s="21" t="str">
        <f>+IF('Exportación por varietal'!I34="","",'Exportación por varietal'!I34)</f>
        <v/>
      </c>
      <c r="R90" s="229">
        <f>+IF('Exportación por varietal'!G106="","",'Exportación por varietal'!G106)</f>
        <v>1.3775999999999999</v>
      </c>
      <c r="S90" s="20" t="str">
        <f>+IF('Exportación por varietal'!H106="","",'Exportación por varietal'!H106)</f>
        <v/>
      </c>
      <c r="T90" s="22" t="str">
        <f>+IF('Exportación por varietal'!I106="","",'Exportación por varietal'!I106)</f>
        <v/>
      </c>
    </row>
    <row r="91" spans="11:20" ht="13" customHeight="1">
      <c r="K91" s="19" t="str">
        <f t="shared" si="4"/>
        <v>Nov</v>
      </c>
      <c r="L91" s="229">
        <f>+IF('Exportación por varietal'!G17="","",'Exportación por varietal'!G17)</f>
        <v>15.581799999999999</v>
      </c>
      <c r="M91" s="20" t="str">
        <f>+IF('Exportación por varietal'!H17="","",'Exportación por varietal'!H17)</f>
        <v/>
      </c>
      <c r="N91" s="21" t="str">
        <f>+IF('Exportación por varietal'!I17="","",'Exportación por varietal'!I17)</f>
        <v/>
      </c>
      <c r="O91" s="229">
        <f>+IF('Exportación por varietal'!G35="","",'Exportación por varietal'!G35)</f>
        <v>1.9782</v>
      </c>
      <c r="P91" s="20" t="str">
        <f>+IF('Exportación por varietal'!H35="","",'Exportación por varietal'!H35)</f>
        <v/>
      </c>
      <c r="Q91" s="21" t="str">
        <f>+IF('Exportación por varietal'!I35="","",'Exportación por varietal'!I35)</f>
        <v/>
      </c>
      <c r="R91" s="229">
        <f>+IF('Exportación por varietal'!G107="","",'Exportación por varietal'!G107)</f>
        <v>1.2183999999999999</v>
      </c>
      <c r="S91" s="20" t="str">
        <f>+IF('Exportación por varietal'!H107="","",'Exportación por varietal'!H107)</f>
        <v/>
      </c>
      <c r="T91" s="22" t="str">
        <f>+IF('Exportación por varietal'!I107="","",'Exportación por varietal'!I107)</f>
        <v/>
      </c>
    </row>
    <row r="92" spans="11:20" ht="13" customHeight="1" thickBot="1">
      <c r="K92" s="23" t="str">
        <f t="shared" si="4"/>
        <v>Dic</v>
      </c>
      <c r="L92" s="233">
        <f>+IF('Exportación por varietal'!G18="","",'Exportación por varietal'!G18)</f>
        <v>13.2537</v>
      </c>
      <c r="M92" s="24" t="str">
        <f>+IF('Exportación por varietal'!H18="","",'Exportación por varietal'!H18)</f>
        <v/>
      </c>
      <c r="N92" s="25" t="str">
        <f>+IF('Exportación por varietal'!I18="","",'Exportación por varietal'!I18)</f>
        <v/>
      </c>
      <c r="O92" s="233">
        <f>+IF('Exportación por varietal'!G36="","",'Exportación por varietal'!G36)</f>
        <v>1.7196</v>
      </c>
      <c r="P92" s="24" t="str">
        <f>+IF('Exportación por varietal'!H36="","",'Exportación por varietal'!H36)</f>
        <v/>
      </c>
      <c r="Q92" s="25" t="str">
        <f>+IF('Exportación por varietal'!I36="","",'Exportación por varietal'!I36)</f>
        <v/>
      </c>
      <c r="R92" s="233">
        <f>+IF('Exportación por varietal'!G108="","",'Exportación por varietal'!G108)</f>
        <v>2.3616000000000001</v>
      </c>
      <c r="S92" s="236" t="str">
        <f>+IF('Exportación por varietal'!H108="","",'Exportación por varietal'!H108)</f>
        <v/>
      </c>
      <c r="T92" s="29" t="str">
        <f>+IF('Exportación por varietal'!I108="","",'Exportación por varietal'!I108)</f>
        <v/>
      </c>
    </row>
    <row r="93" spans="11:20" ht="6" customHeight="1" thickBot="1"/>
    <row r="94" spans="11:20">
      <c r="K94" s="12"/>
      <c r="L94" s="262" t="s">
        <v>178</v>
      </c>
      <c r="M94" s="263"/>
      <c r="N94" s="264"/>
      <c r="O94" s="262" t="s">
        <v>179</v>
      </c>
      <c r="P94" s="263"/>
      <c r="Q94" s="268"/>
      <c r="R94" s="269" t="s">
        <v>180</v>
      </c>
      <c r="S94" s="263"/>
      <c r="T94" s="265"/>
    </row>
    <row r="95" spans="11:20" ht="42">
      <c r="K95" s="13"/>
      <c r="L95" s="231" t="s">
        <v>276</v>
      </c>
      <c r="M95" s="18" t="s">
        <v>280</v>
      </c>
      <c r="N95" s="14" t="s">
        <v>16</v>
      </c>
      <c r="O95" s="231" t="s">
        <v>276</v>
      </c>
      <c r="P95" s="18" t="s">
        <v>280</v>
      </c>
      <c r="Q95" s="14" t="s">
        <v>16</v>
      </c>
      <c r="R95" s="231" t="s">
        <v>276</v>
      </c>
      <c r="S95" s="18" t="s">
        <v>280</v>
      </c>
      <c r="T95" s="11" t="s">
        <v>16</v>
      </c>
    </row>
    <row r="96" spans="11:20" ht="13" customHeight="1">
      <c r="K96" s="19" t="str">
        <f>+K81</f>
        <v>Ene</v>
      </c>
      <c r="L96" s="229">
        <f>+IF('Exportación por varietal'!G168="","",'Exportación por varietal'!G168)</f>
        <v>37.104999999999997</v>
      </c>
      <c r="M96" s="20">
        <f>+IF('Exportación por varietal'!H168="","",'Exportación por varietal'!H168)</f>
        <v>30.318000000000001</v>
      </c>
      <c r="N96" s="21">
        <f>+IF('Exportación por varietal'!I168="","",'Exportación por varietal'!I168)</f>
        <v>-0.1829133539954183</v>
      </c>
      <c r="O96" s="229">
        <f>+IF('Exportación por varietal'!G186="","",'Exportación por varietal'!G186)</f>
        <v>5.0599999999999996</v>
      </c>
      <c r="P96" s="20">
        <f>+IF('Exportación por varietal'!H186="","",'Exportación por varietal'!H186)</f>
        <v>4.6059999999999999</v>
      </c>
      <c r="Q96" s="21">
        <f>+IF('Exportación por varietal'!I186="","",'Exportación por varietal'!I186)</f>
        <v>-8.9723320158102693E-2</v>
      </c>
      <c r="R96" s="229">
        <f>+IF('Exportación por varietal'!G258="","",'Exportación por varietal'!G258)</f>
        <v>3.637</v>
      </c>
      <c r="S96" s="20">
        <f>+IF('Exportación por varietal'!H258="","",'Exportación por varietal'!H258)</f>
        <v>3.093</v>
      </c>
      <c r="T96" s="22">
        <f>+IF('Exportación por varietal'!I258="","",'Exportación por varietal'!I258)</f>
        <v>-0.14957382458069834</v>
      </c>
    </row>
    <row r="97" spans="11:20" ht="13" customHeight="1">
      <c r="K97" s="19" t="str">
        <f t="shared" ref="K97:K107" si="5">+K82</f>
        <v>Feb</v>
      </c>
      <c r="L97" s="229">
        <f>+IF('Exportación por varietal'!G169="","",'Exportación por varietal'!G169)</f>
        <v>39.341999999999999</v>
      </c>
      <c r="M97" s="20">
        <f>+IF('Exportación por varietal'!H169="","",'Exportación por varietal'!H169)</f>
        <v>41.837199999999996</v>
      </c>
      <c r="N97" s="21">
        <f>+IF('Exportación por varietal'!I169="","",'Exportación por varietal'!I169)</f>
        <v>6.3423313507193324E-2</v>
      </c>
      <c r="O97" s="229">
        <f>+IF('Exportación por varietal'!G187="","",'Exportación por varietal'!G187)</f>
        <v>5.3920000000000003</v>
      </c>
      <c r="P97" s="20">
        <f>+IF('Exportación por varietal'!H187="","",'Exportación por varietal'!H187)</f>
        <v>5.3520000000000003</v>
      </c>
      <c r="Q97" s="21">
        <f>+IF('Exportación por varietal'!I187="","",'Exportación por varietal'!I187)</f>
        <v>-7.4183976261127382E-3</v>
      </c>
      <c r="R97" s="229">
        <f>+IF('Exportación por varietal'!G259="","",'Exportación por varietal'!G259)</f>
        <v>2.8050000000000002</v>
      </c>
      <c r="S97" s="20">
        <f>+IF('Exportación por varietal'!H259="","",'Exportación por varietal'!H259)</f>
        <v>4.5028000000000006</v>
      </c>
      <c r="T97" s="22">
        <f>+IF('Exportación por varietal'!I259="","",'Exportación por varietal'!I259)</f>
        <v>0.60527629233511604</v>
      </c>
    </row>
    <row r="98" spans="11:20" ht="13" customHeight="1">
      <c r="K98" s="19" t="str">
        <f t="shared" si="5"/>
        <v>Mar</v>
      </c>
      <c r="L98" s="229">
        <f>+IF('Exportación por varietal'!G170="","",'Exportación por varietal'!G170)</f>
        <v>44.573</v>
      </c>
      <c r="M98" s="20">
        <f>+IF('Exportación por varietal'!H170="","",'Exportación por varietal'!H170)</f>
        <v>45.735199999999999</v>
      </c>
      <c r="N98" s="21">
        <f>+IF('Exportación por varietal'!I170="","",'Exportación por varietal'!I170)</f>
        <v>2.607408072151296E-2</v>
      </c>
      <c r="O98" s="229">
        <f>+IF('Exportación por varietal'!G188="","",'Exportación por varietal'!G188)</f>
        <v>7.3209999999999997</v>
      </c>
      <c r="P98" s="20">
        <f>+IF('Exportación por varietal'!H188="","",'Exportación por varietal'!H188)</f>
        <v>6.8286999999999995</v>
      </c>
      <c r="Q98" s="21">
        <f>+IF('Exportación por varietal'!I188="","",'Exportación por varietal'!I188)</f>
        <v>-6.7244911897281767E-2</v>
      </c>
      <c r="R98" s="229">
        <f>+IF('Exportación por varietal'!G260="","",'Exportación por varietal'!G260)</f>
        <v>3.8170000000000002</v>
      </c>
      <c r="S98" s="20">
        <f>+IF('Exportación por varietal'!H260="","",'Exportación por varietal'!H260)</f>
        <v>3.8214000000000001</v>
      </c>
      <c r="T98" s="22">
        <f>+IF('Exportación por varietal'!I260="","",'Exportación por varietal'!I260)</f>
        <v>1.1527377521614035E-3</v>
      </c>
    </row>
    <row r="99" spans="11:20" ht="13" customHeight="1">
      <c r="K99" s="19" t="str">
        <f t="shared" si="5"/>
        <v>Abr</v>
      </c>
      <c r="L99" s="229">
        <f>+IF('Exportación por varietal'!G171="","",'Exportación por varietal'!G171)</f>
        <v>42.706000000000003</v>
      </c>
      <c r="M99" s="20">
        <f>+IF('Exportación por varietal'!H171="","",'Exportación por varietal'!H171)</f>
        <v>42.369399999999999</v>
      </c>
      <c r="N99" s="21">
        <f>+IF('Exportación por varietal'!I171="","",'Exportación por varietal'!I171)</f>
        <v>-7.8817964688803199E-3</v>
      </c>
      <c r="O99" s="229">
        <f>+IF('Exportación por varietal'!G189="","",'Exportación por varietal'!G189)</f>
        <v>6.5910000000000002</v>
      </c>
      <c r="P99" s="20">
        <f>+IF('Exportación por varietal'!H189="","",'Exportación por varietal'!H189)</f>
        <v>7.3493000000000004</v>
      </c>
      <c r="Q99" s="21">
        <f>+IF('Exportación por varietal'!I189="","",'Exportación por varietal'!I189)</f>
        <v>0.11505082688514645</v>
      </c>
      <c r="R99" s="229">
        <f>+IF('Exportación por varietal'!G261="","",'Exportación por varietal'!G261)</f>
        <v>3.8130000000000002</v>
      </c>
      <c r="S99" s="20">
        <f>+IF('Exportación por varietal'!H261="","",'Exportación por varietal'!H261)</f>
        <v>4.2918000000000003</v>
      </c>
      <c r="T99" s="22">
        <f>+IF('Exportación por varietal'!I261="","",'Exportación por varietal'!I261)</f>
        <v>0.12557041699449245</v>
      </c>
    </row>
    <row r="100" spans="11:20" ht="13" customHeight="1">
      <c r="K100" s="19" t="str">
        <f t="shared" si="5"/>
        <v>May</v>
      </c>
      <c r="L100" s="229">
        <f>+IF('Exportación por varietal'!G172="","",'Exportación por varietal'!G172)</f>
        <v>45.198999999999998</v>
      </c>
      <c r="M100" s="20">
        <f>+IF('Exportación por varietal'!H172="","",'Exportación por varietal'!H172)</f>
        <v>44.892199999999995</v>
      </c>
      <c r="N100" s="21">
        <f>+IF('Exportación por varietal'!I172="","",'Exportación por varietal'!I172)</f>
        <v>-6.7877607911680515E-3</v>
      </c>
      <c r="O100" s="229">
        <f>+IF('Exportación por varietal'!G190="","",'Exportación por varietal'!G190)</f>
        <v>4.351</v>
      </c>
      <c r="P100" s="20">
        <f>+IF('Exportación por varietal'!H190="","",'Exportación por varietal'!H190)</f>
        <v>6.7098599999999999</v>
      </c>
      <c r="Q100" s="21">
        <f>+IF('Exportación por varietal'!I190="","",'Exportación por varietal'!I190)</f>
        <v>0.54214203631349123</v>
      </c>
      <c r="R100" s="229">
        <f>+IF('Exportación por varietal'!G262="","",'Exportación por varietal'!G262)</f>
        <v>4.351</v>
      </c>
      <c r="S100" s="20">
        <f>+IF('Exportación por varietal'!H262="","",'Exportación por varietal'!H262)</f>
        <v>3.5832899999999999</v>
      </c>
      <c r="T100" s="22">
        <f>+IF('Exportación por varietal'!I262="","",'Exportación por varietal'!I262)</f>
        <v>-0.17644449551827168</v>
      </c>
    </row>
    <row r="101" spans="11:20" ht="13" customHeight="1">
      <c r="K101" s="19" t="str">
        <f t="shared" si="5"/>
        <v>Jun</v>
      </c>
      <c r="L101" s="229">
        <f>+IF('Exportación por varietal'!G173="","",'Exportación por varietal'!G173)</f>
        <v>48.351999999999997</v>
      </c>
      <c r="M101" s="20">
        <f>+IF('Exportación por varietal'!H173="","",'Exportación por varietal'!H173)</f>
        <v>48.111969999999999</v>
      </c>
      <c r="N101" s="21">
        <f>+IF('Exportación por varietal'!I173="","",'Exportación por varietal'!I173)</f>
        <v>-4.9642207147583273E-3</v>
      </c>
      <c r="O101" s="229">
        <f>+IF('Exportación por varietal'!G191="","",'Exportación por varietal'!G191)</f>
        <v>7.4809999999999999</v>
      </c>
      <c r="P101" s="20">
        <f>+IF('Exportación por varietal'!H191="","",'Exportación por varietal'!H191)</f>
        <v>7.6912399999999996</v>
      </c>
      <c r="Q101" s="21">
        <f>+IF('Exportación por varietal'!I191="","",'Exportación por varietal'!I191)</f>
        <v>2.8103194760058736E-2</v>
      </c>
      <c r="R101" s="229">
        <f>+IF('Exportación por varietal'!G263="","",'Exportación por varietal'!G263)</f>
        <v>4.0469999999999997</v>
      </c>
      <c r="S101" s="20">
        <f>+IF('Exportación por varietal'!H263="","",'Exportación por varietal'!H263)</f>
        <v>4.5472700000000001</v>
      </c>
      <c r="T101" s="22">
        <f>+IF('Exportación por varietal'!I263="","",'Exportación por varietal'!I263)</f>
        <v>0.12361502347417863</v>
      </c>
    </row>
    <row r="102" spans="11:20" ht="13" customHeight="1">
      <c r="K102" s="19" t="str">
        <f t="shared" si="5"/>
        <v>Jul</v>
      </c>
      <c r="L102" s="229">
        <f>+IF('Exportación por varietal'!G174="","",'Exportación por varietal'!G174)</f>
        <v>47.91</v>
      </c>
      <c r="M102" s="20" t="str">
        <f>+IF('Exportación por varietal'!H174="","",'Exportación por varietal'!H174)</f>
        <v/>
      </c>
      <c r="N102" s="21" t="str">
        <f>+IF('Exportación por varietal'!I174="","",'Exportación por varietal'!I174)</f>
        <v/>
      </c>
      <c r="O102" s="229">
        <f>+IF('Exportación por varietal'!G192="","",'Exportación por varietal'!G192)</f>
        <v>7.36</v>
      </c>
      <c r="P102" s="20" t="str">
        <f>+IF('Exportación por varietal'!H192="","",'Exportación por varietal'!H192)</f>
        <v/>
      </c>
      <c r="Q102" s="21" t="str">
        <f>+IF('Exportación por varietal'!I192="","",'Exportación por varietal'!I192)</f>
        <v/>
      </c>
      <c r="R102" s="229">
        <f>+IF('Exportación por varietal'!G264="","",'Exportación por varietal'!G264)</f>
        <v>4.399</v>
      </c>
      <c r="S102" s="20" t="str">
        <f>+IF('Exportación por varietal'!H264="","",'Exportación por varietal'!H264)</f>
        <v/>
      </c>
      <c r="T102" s="22" t="str">
        <f>+IF('Exportación por varietal'!I264="","",'Exportación por varietal'!I264)</f>
        <v/>
      </c>
    </row>
    <row r="103" spans="11:20" ht="13" customHeight="1">
      <c r="K103" s="19" t="str">
        <f t="shared" si="5"/>
        <v>Ago</v>
      </c>
      <c r="L103" s="229">
        <f>+IF('Exportación por varietal'!G175="","",'Exportación por varietal'!G175)</f>
        <v>44.975000000000001</v>
      </c>
      <c r="M103" s="20" t="str">
        <f>+IF('Exportación por varietal'!H175="","",'Exportación por varietal'!H175)</f>
        <v/>
      </c>
      <c r="N103" s="21" t="str">
        <f>+IF('Exportación por varietal'!I175="","",'Exportación por varietal'!I175)</f>
        <v/>
      </c>
      <c r="O103" s="229">
        <f>+IF('Exportación por varietal'!G193="","",'Exportación por varietal'!G193)</f>
        <v>7.9610000000000003</v>
      </c>
      <c r="P103" s="20" t="str">
        <f>+IF('Exportación por varietal'!H193="","",'Exportación por varietal'!H193)</f>
        <v/>
      </c>
      <c r="Q103" s="21" t="str">
        <f>+IF('Exportación por varietal'!I193="","",'Exportación por varietal'!I193)</f>
        <v/>
      </c>
      <c r="R103" s="229">
        <f>+IF('Exportación por varietal'!G265="","",'Exportación por varietal'!G265)</f>
        <v>4.226</v>
      </c>
      <c r="S103" s="20" t="str">
        <f>+IF('Exportación por varietal'!H265="","",'Exportación por varietal'!H265)</f>
        <v/>
      </c>
      <c r="T103" s="22" t="str">
        <f>+IF('Exportación por varietal'!I265="","",'Exportación por varietal'!I265)</f>
        <v/>
      </c>
    </row>
    <row r="104" spans="11:20" ht="13" customHeight="1">
      <c r="K104" s="19" t="str">
        <f t="shared" si="5"/>
        <v>Sep</v>
      </c>
      <c r="L104" s="229">
        <f>+IF('Exportación por varietal'!G176="","",'Exportación por varietal'!G176)</f>
        <v>49.627000000000002</v>
      </c>
      <c r="M104" s="20" t="str">
        <f>+IF('Exportación por varietal'!H176="","",'Exportación por varietal'!H176)</f>
        <v/>
      </c>
      <c r="N104" s="21" t="str">
        <f>+IF('Exportación por varietal'!I176="","",'Exportación por varietal'!I176)</f>
        <v/>
      </c>
      <c r="O104" s="229">
        <f>+IF('Exportación por varietal'!G194="","",'Exportación por varietal'!G194)</f>
        <v>7.915</v>
      </c>
      <c r="P104" s="20" t="str">
        <f>+IF('Exportación por varietal'!H194="","",'Exportación por varietal'!H194)</f>
        <v/>
      </c>
      <c r="Q104" s="21" t="str">
        <f>+IF('Exportación por varietal'!I194="","",'Exportación por varietal'!I194)</f>
        <v/>
      </c>
      <c r="R104" s="229">
        <f>+IF('Exportación por varietal'!G266="","",'Exportación por varietal'!G266)</f>
        <v>4.702</v>
      </c>
      <c r="S104" s="20" t="str">
        <f>+IF('Exportación por varietal'!H266="","",'Exportación por varietal'!H266)</f>
        <v/>
      </c>
      <c r="T104" s="22" t="str">
        <f>+IF('Exportación por varietal'!I266="","",'Exportación por varietal'!I266)</f>
        <v/>
      </c>
    </row>
    <row r="105" spans="11:20" ht="13" customHeight="1">
      <c r="K105" s="19" t="str">
        <f t="shared" si="5"/>
        <v>Oct</v>
      </c>
      <c r="L105" s="229">
        <f>+IF('Exportación por varietal'!G177="","",'Exportación por varietal'!G177)</f>
        <v>45.805999999999997</v>
      </c>
      <c r="M105" s="20" t="str">
        <f>+IF('Exportación por varietal'!H177="","",'Exportación por varietal'!H177)</f>
        <v/>
      </c>
      <c r="N105" s="21" t="str">
        <f>+IF('Exportación por varietal'!I177="","",'Exportación por varietal'!I177)</f>
        <v/>
      </c>
      <c r="O105" s="229">
        <f>+IF('Exportación por varietal'!G195="","",'Exportación por varietal'!G195)</f>
        <v>5.5389999999999997</v>
      </c>
      <c r="P105" s="20" t="str">
        <f>+IF('Exportación por varietal'!H195="","",'Exportación por varietal'!H195)</f>
        <v/>
      </c>
      <c r="Q105" s="21" t="str">
        <f>+IF('Exportación por varietal'!I195="","",'Exportación por varietal'!I195)</f>
        <v/>
      </c>
      <c r="R105" s="229">
        <f>+IF('Exportación por varietal'!G267="","",'Exportación por varietal'!G267)</f>
        <v>4.0860000000000003</v>
      </c>
      <c r="S105" s="20" t="str">
        <f>+IF('Exportación por varietal'!H267="","",'Exportación por varietal'!H267)</f>
        <v/>
      </c>
      <c r="T105" s="22" t="str">
        <f>+IF('Exportación por varietal'!I267="","",'Exportación por varietal'!I267)</f>
        <v/>
      </c>
    </row>
    <row r="106" spans="11:20" ht="13" customHeight="1">
      <c r="K106" s="19" t="str">
        <f t="shared" si="5"/>
        <v>Nov</v>
      </c>
      <c r="L106" s="229">
        <f>+IF('Exportación por varietal'!G178="","",'Exportación por varietal'!G178)</f>
        <v>48.524000000000001</v>
      </c>
      <c r="M106" s="20" t="str">
        <f>+IF('Exportación por varietal'!H178="","",'Exportación por varietal'!H178)</f>
        <v/>
      </c>
      <c r="N106" s="21" t="str">
        <f>+IF('Exportación por varietal'!I178="","",'Exportación por varietal'!I178)</f>
        <v/>
      </c>
      <c r="O106" s="229">
        <f>+IF('Exportación por varietal'!G196="","",'Exportación por varietal'!G196)</f>
        <v>6.6710000000000003</v>
      </c>
      <c r="P106" s="20" t="str">
        <f>+IF('Exportación por varietal'!H196="","",'Exportación por varietal'!H196)</f>
        <v/>
      </c>
      <c r="Q106" s="21" t="str">
        <f>+IF('Exportación por varietal'!I196="","",'Exportación por varietal'!I196)</f>
        <v/>
      </c>
      <c r="R106" s="229">
        <f>+IF('Exportación por varietal'!G268="","",'Exportación por varietal'!G268)</f>
        <v>3.65</v>
      </c>
      <c r="S106" s="20" t="str">
        <f>+IF('Exportación por varietal'!H268="","",'Exportación por varietal'!H268)</f>
        <v/>
      </c>
      <c r="T106" s="22" t="str">
        <f>+IF('Exportación por varietal'!I268="","",'Exportación por varietal'!I268)</f>
        <v/>
      </c>
    </row>
    <row r="107" spans="11:20" ht="13" customHeight="1" thickBot="1">
      <c r="K107" s="23" t="str">
        <f t="shared" si="5"/>
        <v>Dic</v>
      </c>
      <c r="L107" s="233">
        <f>+IF('Exportación por varietal'!G179="","",'Exportación por varietal'!G179)</f>
        <v>40.89</v>
      </c>
      <c r="M107" s="24" t="str">
        <f>+IF('Exportación por varietal'!H179="","",'Exportación por varietal'!H179)</f>
        <v/>
      </c>
      <c r="N107" s="25" t="str">
        <f>+IF('Exportación por varietal'!I179="","",'Exportación por varietal'!I179)</f>
        <v/>
      </c>
      <c r="O107" s="233">
        <f>+IF('Exportación por varietal'!G197="","",'Exportación por varietal'!G197)</f>
        <v>5.9530000000000003</v>
      </c>
      <c r="P107" s="24" t="str">
        <f>+IF('Exportación por varietal'!H197="","",'Exportación por varietal'!H197)</f>
        <v/>
      </c>
      <c r="Q107" s="25" t="str">
        <f>+IF('Exportación por varietal'!I197="","",'Exportación por varietal'!I197)</f>
        <v/>
      </c>
      <c r="R107" s="233">
        <f>+IF('Exportación por varietal'!G269="","",'Exportación por varietal'!G269)</f>
        <v>5.0739999999999998</v>
      </c>
      <c r="S107" s="236" t="str">
        <f>+IF('Exportación por varietal'!H269="","",'Exportación por varietal'!H269)</f>
        <v/>
      </c>
      <c r="T107" s="29" t="str">
        <f>+IF('Exportación por varietal'!I269="","",'Exportación por varietal'!I269)</f>
        <v/>
      </c>
    </row>
    <row r="108" spans="11:20" ht="6" customHeight="1"/>
    <row r="109" spans="11:20" ht="13" customHeight="1"/>
    <row r="110" spans="11:20" ht="13" customHeight="1"/>
    <row r="111" spans="11:20" ht="13" customHeight="1"/>
    <row r="112" spans="11:20" ht="13" customHeight="1"/>
    <row r="113" spans="2:20" ht="13" customHeight="1"/>
    <row r="114" spans="2:20" ht="13" customHeight="1"/>
    <row r="115" spans="2:20" ht="13" customHeight="1"/>
    <row r="116" spans="2:20" ht="13" customHeight="1"/>
    <row r="117" spans="2:20" ht="13" customHeight="1"/>
    <row r="118" spans="2:20" ht="13" customHeight="1"/>
    <row r="119" spans="2:20" ht="13" customHeight="1"/>
    <row r="120" spans="2:20" ht="13" customHeight="1"/>
    <row r="121" spans="2:20" ht="13" customHeight="1"/>
    <row r="122" spans="2:20" ht="13" customHeight="1"/>
    <row r="123" spans="2:20" ht="6" customHeight="1" thickBot="1"/>
    <row r="124" spans="2:20">
      <c r="B124" s="9"/>
      <c r="C124" s="262" t="s">
        <v>181</v>
      </c>
      <c r="D124" s="263"/>
      <c r="E124" s="264"/>
      <c r="F124" s="262" t="s">
        <v>182</v>
      </c>
      <c r="G124" s="263"/>
      <c r="H124" s="268"/>
      <c r="I124" s="269" t="s">
        <v>183</v>
      </c>
      <c r="J124" s="263"/>
      <c r="K124" s="270"/>
      <c r="L124" s="271" t="s">
        <v>184</v>
      </c>
      <c r="M124" s="263"/>
      <c r="N124" s="270"/>
      <c r="O124" s="271" t="s">
        <v>185</v>
      </c>
      <c r="P124" s="263"/>
      <c r="Q124" s="270"/>
      <c r="R124" s="271" t="s">
        <v>186</v>
      </c>
      <c r="S124" s="263"/>
      <c r="T124" s="265"/>
    </row>
    <row r="125" spans="2:20" ht="42">
      <c r="B125" s="13"/>
      <c r="C125" s="231" t="s">
        <v>275</v>
      </c>
      <c r="D125" s="18" t="s">
        <v>279</v>
      </c>
      <c r="E125" s="14" t="s">
        <v>16</v>
      </c>
      <c r="F125" s="231" t="s">
        <v>275</v>
      </c>
      <c r="G125" s="18" t="s">
        <v>279</v>
      </c>
      <c r="H125" s="14" t="s">
        <v>16</v>
      </c>
      <c r="I125" s="231" t="s">
        <v>275</v>
      </c>
      <c r="J125" s="18" t="s">
        <v>279</v>
      </c>
      <c r="K125" s="14" t="s">
        <v>16</v>
      </c>
      <c r="L125" s="231" t="s">
        <v>275</v>
      </c>
      <c r="M125" s="18" t="s">
        <v>279</v>
      </c>
      <c r="N125" s="14" t="s">
        <v>16</v>
      </c>
      <c r="O125" s="231" t="s">
        <v>275</v>
      </c>
      <c r="P125" s="18" t="s">
        <v>279</v>
      </c>
      <c r="Q125" s="14" t="s">
        <v>16</v>
      </c>
      <c r="R125" s="231" t="s">
        <v>275</v>
      </c>
      <c r="S125" s="18" t="s">
        <v>279</v>
      </c>
      <c r="T125" s="11" t="s">
        <v>16</v>
      </c>
    </row>
    <row r="126" spans="2:20" ht="13" customHeight="1">
      <c r="B126" s="19" t="str">
        <f t="shared" ref="B126:B137" si="6">+K96</f>
        <v>Ene</v>
      </c>
      <c r="C126" s="229">
        <f>+IF('Exportación por país'!G7="","",'Exportación por país'!G7)</f>
        <v>3.897929</v>
      </c>
      <c r="D126" s="20">
        <f>+IF('Exportación por país'!H7="","",'Exportación por país'!H7)</f>
        <v>4.7033990000000001</v>
      </c>
      <c r="E126" s="21">
        <f>+IF('Exportación por país'!I7="","",'Exportación por país'!I7)</f>
        <v>0.20664050063508088</v>
      </c>
      <c r="F126" s="229">
        <f>+IF('Exportación por país'!G25="","",'Exportación por país'!G25)</f>
        <v>4.4134900000000004</v>
      </c>
      <c r="G126" s="20">
        <f>+IF('Exportación por país'!H25="","",'Exportación por país'!H25)</f>
        <v>2.8808220000000002</v>
      </c>
      <c r="H126" s="21">
        <f>+IF('Exportación por país'!I25="","",'Exportación por país'!I25)</f>
        <v>-0.34726894135933239</v>
      </c>
      <c r="I126" s="229">
        <f>+IF('Exportación por país'!G43="","",'Exportación por país'!G43)</f>
        <v>3.280729</v>
      </c>
      <c r="J126" s="20">
        <f>+IF('Exportación por país'!H43="","",'Exportación por país'!H43)</f>
        <v>0.48584899999999998</v>
      </c>
      <c r="K126" s="21">
        <f>+IF('Exportación por país'!I43="","",'Exportación por país'!I43)</f>
        <v>-0.85190821917933479</v>
      </c>
      <c r="L126" s="229">
        <f>+IF('Exportación por país'!G61="","",'Exportación por país'!G61)</f>
        <v>1.6599619999999999</v>
      </c>
      <c r="M126" s="20">
        <f>+IF('Exportación por país'!H61="","",'Exportación por país'!H61)</f>
        <v>1.2433909999999999</v>
      </c>
      <c r="N126" s="21">
        <f>+IF('Exportación por país'!I61="","",'Exportación por país'!I61)</f>
        <v>-0.25095213022948726</v>
      </c>
      <c r="O126" s="229">
        <f>+IF('Exportación por país'!G79="","",'Exportación por país'!G79)</f>
        <v>0.330013</v>
      </c>
      <c r="P126" s="20">
        <f>+IF('Exportación por país'!H79="","",'Exportación por país'!H79)</f>
        <v>0.61601799999999995</v>
      </c>
      <c r="Q126" s="21">
        <f>+IF('Exportación por país'!I79="","",'Exportación por país'!I79)</f>
        <v>0.86664767751573413</v>
      </c>
      <c r="R126" s="229">
        <f>+IF('Exportación por país'!G97="","",'Exportación por país'!G97)</f>
        <v>0.24204100000000001</v>
      </c>
      <c r="S126" s="20">
        <f>+IF('Exportación por país'!H97="","",'Exportación por país'!H97)</f>
        <v>0.19450200000000001</v>
      </c>
      <c r="T126" s="22">
        <f>+IF('Exportación por país'!I97="","",'Exportación por país'!I97)</f>
        <v>-0.19640887287690922</v>
      </c>
    </row>
    <row r="127" spans="2:20" ht="13" customHeight="1">
      <c r="B127" s="19" t="str">
        <f t="shared" si="6"/>
        <v>Feb</v>
      </c>
      <c r="C127" s="229">
        <f>+IF('Exportación por país'!G8="","",'Exportación por país'!G8)</f>
        <v>4.5558269999999998</v>
      </c>
      <c r="D127" s="20">
        <f>+IF('Exportación por país'!H8="","",'Exportación por país'!H8)</f>
        <v>6.0360079999999998</v>
      </c>
      <c r="E127" s="21">
        <f>+IF('Exportación por país'!I8="","",'Exportación por país'!I8)</f>
        <v>0.3248984212965067</v>
      </c>
      <c r="F127" s="229">
        <f>+IF('Exportación por país'!G26="","",'Exportación por país'!G26)</f>
        <v>4.5945799999999997</v>
      </c>
      <c r="G127" s="20">
        <f>+IF('Exportación por país'!H26="","",'Exportación por país'!H26)</f>
        <v>5.0823369999999999</v>
      </c>
      <c r="H127" s="21">
        <f>+IF('Exportación por país'!I26="","",'Exportación por país'!I26)</f>
        <v>0.10615921368220826</v>
      </c>
      <c r="I127" s="229">
        <f>+IF('Exportación por país'!G44="","",'Exportación por país'!G44)</f>
        <v>3.8085149999999999</v>
      </c>
      <c r="J127" s="20">
        <f>+IF('Exportación por país'!H44="","",'Exportación por país'!H44)</f>
        <v>1.27179</v>
      </c>
      <c r="K127" s="21">
        <f>+IF('Exportación por país'!I44="","",'Exportación por país'!I44)</f>
        <v>-0.66606669528674556</v>
      </c>
      <c r="L127" s="229">
        <f>+IF('Exportación por país'!G62="","",'Exportación por país'!G62)</f>
        <v>1.250586</v>
      </c>
      <c r="M127" s="20">
        <f>+IF('Exportación por país'!H62="","",'Exportación por país'!H62)</f>
        <v>2.0679159999999999</v>
      </c>
      <c r="N127" s="21">
        <f>+IF('Exportación por país'!I62="","",'Exportación por país'!I62)</f>
        <v>4.0016033690709385E-2</v>
      </c>
      <c r="O127" s="229">
        <f>+IF('Exportación por país'!G80="","",'Exportación por país'!G80)</f>
        <v>0.65967500000000001</v>
      </c>
      <c r="P127" s="20">
        <f>+IF('Exportación por país'!H80="","",'Exportación por país'!H80)</f>
        <v>0.55504100000000001</v>
      </c>
      <c r="Q127" s="21">
        <f>+IF('Exportación por país'!I80="","",'Exportación por país'!I80)</f>
        <v>-0.15861446924621969</v>
      </c>
      <c r="R127" s="229">
        <f>+IF('Exportación por país'!G98="","",'Exportación por país'!G98)</f>
        <v>1.2561640000000001</v>
      </c>
      <c r="S127" s="20">
        <f>+IF('Exportación por país'!H98="","",'Exportación por país'!H98)</f>
        <v>0.23493600000000001</v>
      </c>
      <c r="T127" s="22">
        <f>+IF('Exportación por país'!I98="","",'Exportación por país'!I98)</f>
        <v>-0.81297346524816827</v>
      </c>
    </row>
    <row r="128" spans="2:20" ht="13" customHeight="1">
      <c r="B128" s="19" t="str">
        <f t="shared" si="6"/>
        <v>Mar</v>
      </c>
      <c r="C128" s="229">
        <f>+IF('Exportación por país'!G9="","",'Exportación por país'!G9)</f>
        <v>5.4920980000000004</v>
      </c>
      <c r="D128" s="20">
        <f>+IF('Exportación por país'!H9="","",'Exportación por país'!H9)</f>
        <v>5.9784629999999996</v>
      </c>
      <c r="E128" s="21">
        <f>+IF('Exportación por país'!I9="","",'Exportación por país'!I9)</f>
        <v>8.8557232591260915E-2</v>
      </c>
      <c r="F128" s="229">
        <f>+IF('Exportación por país'!G27="","",'Exportación por país'!G27)</f>
        <v>5.0279780000000001</v>
      </c>
      <c r="G128" s="20">
        <f>+IF('Exportación por país'!H27="","",'Exportación por país'!H27)</f>
        <v>5.9946120000000001</v>
      </c>
      <c r="H128" s="21">
        <f>+IF('Exportación por país'!I27="","",'Exportación por país'!I27)</f>
        <v>0.19225104008012761</v>
      </c>
      <c r="I128" s="229">
        <f>+IF('Exportación por país'!G45="","",'Exportación por país'!G45)</f>
        <v>3.163608</v>
      </c>
      <c r="J128" s="20">
        <f>+IF('Exportación por país'!H45="","",'Exportación por país'!H45)</f>
        <v>0.62096700000000005</v>
      </c>
      <c r="K128" s="21">
        <f>+IF('Exportación por país'!I45="","",'Exportación por país'!I45)</f>
        <v>-0.80371556779474573</v>
      </c>
      <c r="L128" s="229">
        <f>+IF('Exportación por país'!G63="","",'Exportación por país'!G63)</f>
        <v>2.1121210000000001</v>
      </c>
      <c r="M128" s="20">
        <f>+IF('Exportación por país'!H63="","",'Exportación por país'!H63)</f>
        <v>2.0085820000000001</v>
      </c>
      <c r="N128" s="21">
        <f>+IF('Exportación por país'!I63="","",'Exportación por país'!I63)</f>
        <v>1.3203695240438913</v>
      </c>
      <c r="O128" s="229">
        <f>+IF('Exportación por país'!G81="","",'Exportación por país'!G81)</f>
        <v>0.72499199999999997</v>
      </c>
      <c r="P128" s="20">
        <f>+IF('Exportación por país'!H81="","",'Exportación por país'!H81)</f>
        <v>0.38250800000000001</v>
      </c>
      <c r="Q128" s="21">
        <f>+IF('Exportación por país'!I81="","",'Exportación por país'!I81)</f>
        <v>-0.47239693679378525</v>
      </c>
      <c r="R128" s="229">
        <f>+IF('Exportación por país'!G99="","",'Exportación por país'!G99)</f>
        <v>2.1648969999999998</v>
      </c>
      <c r="S128" s="20">
        <f>+IF('Exportación por país'!H99="","",'Exportación por país'!H99)</f>
        <v>0.29080800000000001</v>
      </c>
      <c r="T128" s="22">
        <f>+IF('Exportación por país'!I99="","",'Exportación por país'!I99)</f>
        <v>-0.86567120745236381</v>
      </c>
    </row>
    <row r="129" spans="2:20" ht="13" customHeight="1">
      <c r="B129" s="19" t="str">
        <f t="shared" si="6"/>
        <v>Abr</v>
      </c>
      <c r="C129" s="229">
        <f>+IF('Exportación por país'!G10="","",'Exportación por país'!G10)</f>
        <v>4.5750310000000001</v>
      </c>
      <c r="D129" s="20">
        <f>+IF('Exportación por país'!H10="","",'Exportación por país'!H10)</f>
        <v>8.0161719999999992</v>
      </c>
      <c r="E129" s="21">
        <f>+IF('Exportación por país'!I10="","",'Exportación por país'!I10)</f>
        <v>0.75215687063104042</v>
      </c>
      <c r="F129" s="229">
        <f>+IF('Exportación por país'!G28="","",'Exportación por país'!G28)</f>
        <v>4.9651649999999998</v>
      </c>
      <c r="G129" s="20">
        <f>+IF('Exportación por país'!H28="","",'Exportación por país'!H28)</f>
        <v>3.3324699999999998</v>
      </c>
      <c r="H129" s="21">
        <f>+IF('Exportación por país'!I28="","",'Exportación por país'!I28)</f>
        <v>-0.3288299583196127</v>
      </c>
      <c r="I129" s="229">
        <f>+IF('Exportación por país'!G46="","",'Exportación por país'!G46)</f>
        <v>2.8395280000000001</v>
      </c>
      <c r="J129" s="20">
        <f>+IF('Exportación por país'!H46="","",'Exportación por país'!H46)</f>
        <v>0.85658100000000004</v>
      </c>
      <c r="K129" s="21">
        <f>+IF('Exportación por país'!I46="","",'Exportación por país'!I46)</f>
        <v>-0.6983368362629282</v>
      </c>
      <c r="L129" s="229">
        <f>+IF('Exportación por país'!G64="","",'Exportación por país'!G64)</f>
        <v>1.886385</v>
      </c>
      <c r="M129" s="20">
        <f>+IF('Exportación por país'!H64="","",'Exportación por país'!H64)</f>
        <v>2.26885</v>
      </c>
      <c r="N129" s="21">
        <f>+IF('Exportación por país'!I64="","",'Exportación por país'!I64)</f>
        <v>1.7585543796639813</v>
      </c>
      <c r="O129" s="229">
        <f>+IF('Exportación por país'!G82="","",'Exportación por país'!G82)</f>
        <v>0.61702599999999996</v>
      </c>
      <c r="P129" s="20">
        <f>+IF('Exportación por país'!H82="","",'Exportación por país'!H82)</f>
        <v>0.77584500000000001</v>
      </c>
      <c r="Q129" s="21">
        <f>+IF('Exportación por país'!I82="","",'Exportación por país'!I82)</f>
        <v>0.25739433994677707</v>
      </c>
      <c r="R129" s="229">
        <f>+IF('Exportación por país'!G100="","",'Exportación por país'!G100)</f>
        <v>0.28212900000000002</v>
      </c>
      <c r="S129" s="20">
        <f>+IF('Exportación por país'!H100="","",'Exportación por país'!H100)</f>
        <v>0.26924100000000001</v>
      </c>
      <c r="T129" s="22">
        <f>+IF('Exportación por país'!I100="","",'Exportación por país'!I100)</f>
        <v>-4.5681230926278404E-2</v>
      </c>
    </row>
    <row r="130" spans="2:20" ht="13" customHeight="1">
      <c r="B130" s="19" t="str">
        <f t="shared" si="6"/>
        <v>May</v>
      </c>
      <c r="C130" s="229">
        <f>+IF('Exportación por país'!G11="","",'Exportación por país'!G11)</f>
        <v>6.903416</v>
      </c>
      <c r="D130" s="20">
        <f>+IF('Exportación por país'!H11="","",'Exportación por país'!H11)</f>
        <v>8.4963149999999992</v>
      </c>
      <c r="E130" s="21">
        <f>+IF('Exportación por país'!I11="","",'Exportación por país'!I11)</f>
        <v>0.23074069417227627</v>
      </c>
      <c r="F130" s="229">
        <f>+IF('Exportación por país'!G29="","",'Exportación por país'!G29)</f>
        <v>6.4280369999999998</v>
      </c>
      <c r="G130" s="20">
        <f>+IF('Exportación por país'!H29="","",'Exportación por país'!H29)</f>
        <v>4.1618589999999998</v>
      </c>
      <c r="H130" s="21">
        <f>+IF('Exportación por país'!I29="","",'Exportación por país'!I29)</f>
        <v>-0.35254588609244164</v>
      </c>
      <c r="I130" s="229">
        <f>+IF('Exportación por país'!G47="","",'Exportación por país'!G47)</f>
        <v>2.9217689999999998</v>
      </c>
      <c r="J130" s="20">
        <f>+IF('Exportación por país'!H47="","",'Exportación por país'!H47)</f>
        <v>1.4006460000000001</v>
      </c>
      <c r="K130" s="21">
        <f>+IF('Exportación por país'!I47="","",'Exportación por país'!I47)</f>
        <v>-0.52061713297663159</v>
      </c>
      <c r="L130" s="229">
        <f>+IF('Exportación por país'!G65="","",'Exportación por país'!G65)</f>
        <v>2.4252919999999998</v>
      </c>
      <c r="M130" s="20">
        <f>+IF('Exportación por país'!H65="","",'Exportación por país'!H65)</f>
        <v>2.9021729999999999</v>
      </c>
      <c r="N130" s="21">
        <f>+IF('Exportación por país'!I65="","",'Exportación por país'!I65)</f>
        <v>0.66928695958609419</v>
      </c>
      <c r="O130" s="229">
        <f>+IF('Exportación por país'!G83="","",'Exportación por país'!G83)</f>
        <v>0.65490000000000004</v>
      </c>
      <c r="P130" s="20">
        <f>+IF('Exportación por país'!H83="","",'Exportación por país'!H83)</f>
        <v>0.48338100000000001</v>
      </c>
      <c r="Q130" s="21">
        <f>+IF('Exportación por país'!I83="","",'Exportación por país'!I83)</f>
        <v>-0.26190105359596894</v>
      </c>
      <c r="R130" s="229">
        <f>+IF('Exportación por país'!G101="","",'Exportación por país'!G101)</f>
        <v>0.44749299999999997</v>
      </c>
      <c r="S130" s="20">
        <f>+IF('Exportación por país'!H101="","",'Exportación por país'!H101)</f>
        <v>0.297597</v>
      </c>
      <c r="T130" s="22">
        <f>+IF('Exportación por país'!I101="","",'Exportación por país'!I101)</f>
        <v>-0.33496836822028497</v>
      </c>
    </row>
    <row r="131" spans="2:20" ht="13" customHeight="1">
      <c r="B131" s="19" t="str">
        <f t="shared" si="6"/>
        <v>Jun</v>
      </c>
      <c r="C131" s="229">
        <f>+IF('Exportación por país'!G12="","",'Exportación por país'!G12)</f>
        <v>7.3539219999999998</v>
      </c>
      <c r="D131" s="20" t="str">
        <f>+IF('Exportación por país'!H12="","",'Exportación por país'!H12)</f>
        <v/>
      </c>
      <c r="E131" s="21" t="str">
        <f>+IF('Exportación por país'!I12="","",'Exportación por país'!I12)</f>
        <v/>
      </c>
      <c r="F131" s="229">
        <f>+IF('Exportación por país'!G30="","",'Exportación por país'!G30)</f>
        <v>3.876458</v>
      </c>
      <c r="G131" s="20" t="str">
        <f>+IF('Exportación por país'!H30="","",'Exportación por país'!H30)</f>
        <v/>
      </c>
      <c r="H131" s="21" t="str">
        <f>+IF('Exportación por país'!I30="","",'Exportación por país'!I30)</f>
        <v/>
      </c>
      <c r="I131" s="229">
        <f>+IF('Exportación por país'!G48="","",'Exportación por país'!G48)</f>
        <v>2.1336059999999999</v>
      </c>
      <c r="J131" s="20" t="str">
        <f>+IF('Exportación por país'!H48="","",'Exportación por país'!H48)</f>
        <v/>
      </c>
      <c r="K131" s="21" t="str">
        <f>+IF('Exportación por país'!I48="","",'Exportación por país'!I48)</f>
        <v/>
      </c>
      <c r="L131" s="229">
        <f>+IF('Exportación por país'!G66="","",'Exportación por país'!G66)</f>
        <v>2.4155790000000001</v>
      </c>
      <c r="M131" s="20" t="str">
        <f>+IF('Exportación por país'!H66="","",'Exportación por país'!H66)</f>
        <v/>
      </c>
      <c r="N131" s="21" t="str">
        <f>+IF('Exportación por país'!I66="","",'Exportación por país'!I66)</f>
        <v/>
      </c>
      <c r="O131" s="229">
        <f>+IF('Exportación por país'!G84="","",'Exportación por país'!G84)</f>
        <v>0.187885</v>
      </c>
      <c r="P131" s="20" t="str">
        <f>+IF('Exportación por país'!H84="","",'Exportación por país'!H84)</f>
        <v/>
      </c>
      <c r="Q131" s="21" t="str">
        <f>+IF('Exportación por país'!I84="","",'Exportación por país'!I84)</f>
        <v/>
      </c>
      <c r="R131" s="229">
        <f>+IF('Exportación por país'!G102="","",'Exportación por país'!G102)</f>
        <v>0.44186300000000001</v>
      </c>
      <c r="S131" s="20" t="str">
        <f>+IF('Exportación por país'!H102="","",'Exportación por país'!H102)</f>
        <v/>
      </c>
      <c r="T131" s="22" t="str">
        <f>+IF('Exportación por país'!I102="","",'Exportación por país'!I102)</f>
        <v/>
      </c>
    </row>
    <row r="132" spans="2:20" ht="13" customHeight="1">
      <c r="B132" s="19" t="str">
        <f t="shared" si="6"/>
        <v>Jul</v>
      </c>
      <c r="C132" s="229">
        <f>+IF('Exportación por país'!G13="","",'Exportación por país'!G13)</f>
        <v>6.5628780000000004</v>
      </c>
      <c r="D132" s="20" t="str">
        <f>+IF('Exportación por país'!H13="","",'Exportación por país'!H13)</f>
        <v/>
      </c>
      <c r="E132" s="21" t="str">
        <f>+IF('Exportación por país'!I13="","",'Exportación por país'!I13)</f>
        <v/>
      </c>
      <c r="F132" s="229">
        <f>+IF('Exportación por país'!G31="","",'Exportación por país'!G31)</f>
        <v>5.1938190000000004</v>
      </c>
      <c r="G132" s="20" t="str">
        <f>+IF('Exportación por país'!H31="","",'Exportación por país'!H31)</f>
        <v/>
      </c>
      <c r="H132" s="21" t="str">
        <f>+IF('Exportación por país'!I31="","",'Exportación por país'!I31)</f>
        <v/>
      </c>
      <c r="I132" s="229">
        <f>+IF('Exportación por país'!G49="","",'Exportación por país'!G49)</f>
        <v>1.925246</v>
      </c>
      <c r="J132" s="20" t="str">
        <f>+IF('Exportación por país'!H49="","",'Exportación por país'!H49)</f>
        <v/>
      </c>
      <c r="K132" s="21" t="str">
        <f>+IF('Exportación por país'!I49="","",'Exportación por país'!I49)</f>
        <v/>
      </c>
      <c r="L132" s="229">
        <f>+IF('Exportación por país'!G67="","",'Exportación por país'!G67)</f>
        <v>2.703875</v>
      </c>
      <c r="M132" s="20" t="str">
        <f>+IF('Exportación por país'!H67="","",'Exportación por país'!H67)</f>
        <v/>
      </c>
      <c r="N132" s="21" t="str">
        <f>+IF('Exportación por país'!I67="","",'Exportación por país'!I67)</f>
        <v/>
      </c>
      <c r="O132" s="229">
        <f>+IF('Exportación por país'!G85="","",'Exportación por país'!G85)</f>
        <v>0.63258800000000004</v>
      </c>
      <c r="P132" s="20" t="str">
        <f>+IF('Exportación por país'!H85="","",'Exportación por país'!H85)</f>
        <v/>
      </c>
      <c r="Q132" s="21" t="str">
        <f>+IF('Exportación por país'!I85="","",'Exportación por país'!I85)</f>
        <v/>
      </c>
      <c r="R132" s="229">
        <f>+IF('Exportación por país'!G103="","",'Exportación por país'!G103)</f>
        <v>0.655559</v>
      </c>
      <c r="S132" s="20" t="str">
        <f>+IF('Exportación por país'!H103="","",'Exportación por país'!H103)</f>
        <v/>
      </c>
      <c r="T132" s="22" t="str">
        <f>+IF('Exportación por país'!I103="","",'Exportación por país'!I103)</f>
        <v/>
      </c>
    </row>
    <row r="133" spans="2:20" ht="13" customHeight="1">
      <c r="B133" s="19" t="str">
        <f t="shared" si="6"/>
        <v>Ago</v>
      </c>
      <c r="C133" s="229">
        <f>+IF('Exportación por país'!G14="","",'Exportación por país'!G14)</f>
        <v>3.6685989999999999</v>
      </c>
      <c r="D133" s="20" t="str">
        <f>+IF('Exportación por país'!H14="","",'Exportación por país'!H14)</f>
        <v/>
      </c>
      <c r="E133" s="21" t="str">
        <f>+IF('Exportación por país'!I14="","",'Exportación por país'!I14)</f>
        <v/>
      </c>
      <c r="F133" s="229">
        <f>+IF('Exportación por país'!G32="","",'Exportación por país'!G32)</f>
        <v>4.2594700000000003</v>
      </c>
      <c r="G133" s="20" t="str">
        <f>+IF('Exportación por país'!H32="","",'Exportación por país'!H32)</f>
        <v/>
      </c>
      <c r="H133" s="21" t="str">
        <f>+IF('Exportación por país'!I32="","",'Exportación por país'!I32)</f>
        <v/>
      </c>
      <c r="I133" s="229">
        <f>+IF('Exportación por país'!G50="","",'Exportación por país'!G50)</f>
        <v>1.5846450000000001</v>
      </c>
      <c r="J133" s="20" t="str">
        <f>+IF('Exportación por país'!H50="","",'Exportación por país'!H50)</f>
        <v/>
      </c>
      <c r="K133" s="21" t="str">
        <f>+IF('Exportación por país'!I50="","",'Exportación por país'!I50)</f>
        <v/>
      </c>
      <c r="L133" s="229">
        <f>+IF('Exportación por país'!G68="","",'Exportación por país'!G68)</f>
        <v>2.6464629999999998</v>
      </c>
      <c r="M133" s="20" t="str">
        <f>+IF('Exportación por país'!H68="","",'Exportación por país'!H68)</f>
        <v/>
      </c>
      <c r="N133" s="21" t="str">
        <f>+IF('Exportación por país'!I68="","",'Exportación por país'!I68)</f>
        <v/>
      </c>
      <c r="O133" s="229">
        <f>+IF('Exportación por país'!G86="","",'Exportación por país'!G86)</f>
        <v>0.43674400000000002</v>
      </c>
      <c r="P133" s="20" t="str">
        <f>+IF('Exportación por país'!H86="","",'Exportación por país'!H86)</f>
        <v/>
      </c>
      <c r="Q133" s="21" t="str">
        <f>+IF('Exportación por país'!I86="","",'Exportación por país'!I86)</f>
        <v/>
      </c>
      <c r="R133" s="229">
        <f>+IF('Exportación por país'!G104="","",'Exportación por país'!G104)</f>
        <v>0.52318600000000004</v>
      </c>
      <c r="S133" s="20" t="str">
        <f>+IF('Exportación por país'!H104="","",'Exportación por país'!H104)</f>
        <v/>
      </c>
      <c r="T133" s="22" t="str">
        <f>+IF('Exportación por país'!I104="","",'Exportación por país'!I104)</f>
        <v/>
      </c>
    </row>
    <row r="134" spans="2:20" ht="13" customHeight="1">
      <c r="B134" s="19" t="str">
        <f t="shared" si="6"/>
        <v>Sep</v>
      </c>
      <c r="C134" s="229">
        <f>+IF('Exportación por país'!G15="","",'Exportación por país'!G15)</f>
        <v>6.2535559999999997</v>
      </c>
      <c r="D134" s="20" t="str">
        <f>+IF('Exportación por país'!H15="","",'Exportación por país'!H15)</f>
        <v/>
      </c>
      <c r="E134" s="21" t="str">
        <f>+IF('Exportación por país'!I15="","",'Exportación por país'!I15)</f>
        <v/>
      </c>
      <c r="F134" s="229">
        <f>+IF('Exportación por país'!G33="","",'Exportación por país'!G33)</f>
        <v>4.8528409999999997</v>
      </c>
      <c r="G134" s="20" t="str">
        <f>+IF('Exportación por país'!H33="","",'Exportación por país'!H33)</f>
        <v/>
      </c>
      <c r="H134" s="21" t="str">
        <f>+IF('Exportación por país'!I33="","",'Exportación por país'!I33)</f>
        <v/>
      </c>
      <c r="I134" s="229">
        <f>+IF('Exportación por país'!G51="","",'Exportación por país'!G51)</f>
        <v>1.9499949999999999</v>
      </c>
      <c r="J134" s="20" t="str">
        <f>+IF('Exportación por país'!H51="","",'Exportación por país'!H51)</f>
        <v/>
      </c>
      <c r="K134" s="21" t="str">
        <f>+IF('Exportación por país'!I51="","",'Exportación por país'!I51)</f>
        <v/>
      </c>
      <c r="L134" s="229">
        <f>+IF('Exportación por país'!G69="","",'Exportación por país'!G69)</f>
        <v>3.7920449999999999</v>
      </c>
      <c r="M134" s="20" t="str">
        <f>+IF('Exportación por país'!H69="","",'Exportación por país'!H69)</f>
        <v/>
      </c>
      <c r="N134" s="21" t="str">
        <f>+IF('Exportación por país'!I69="","",'Exportación por país'!I69)</f>
        <v/>
      </c>
      <c r="O134" s="229">
        <f>+IF('Exportación por país'!G87="","",'Exportación por país'!G87)</f>
        <v>0.61195100000000002</v>
      </c>
      <c r="P134" s="20" t="str">
        <f>+IF('Exportación por país'!H87="","",'Exportación por país'!H87)</f>
        <v/>
      </c>
      <c r="Q134" s="21" t="str">
        <f>+IF('Exportación por país'!I87="","",'Exportación por país'!I87)</f>
        <v/>
      </c>
      <c r="R134" s="229">
        <f>+IF('Exportación por país'!G105="","",'Exportación por país'!G105)</f>
        <v>1.8748530000000001</v>
      </c>
      <c r="S134" s="20" t="str">
        <f>+IF('Exportación por país'!H105="","",'Exportación por país'!H105)</f>
        <v/>
      </c>
      <c r="T134" s="22" t="str">
        <f>+IF('Exportación por país'!I105="","",'Exportación por país'!I105)</f>
        <v/>
      </c>
    </row>
    <row r="135" spans="2:20" ht="13" customHeight="1">
      <c r="B135" s="19" t="str">
        <f t="shared" si="6"/>
        <v>Oct</v>
      </c>
      <c r="C135" s="229">
        <f>+IF('Exportación por país'!G16="","",'Exportación por país'!G16)</f>
        <v>6.19991</v>
      </c>
      <c r="D135" s="20" t="str">
        <f>+IF('Exportación por país'!H16="","",'Exportación por país'!H16)</f>
        <v/>
      </c>
      <c r="E135" s="21" t="str">
        <f>+IF('Exportación por país'!I16="","",'Exportación por país'!I16)</f>
        <v/>
      </c>
      <c r="F135" s="229">
        <f>+IF('Exportación por país'!G34="","",'Exportación por país'!G34)</f>
        <v>4.6410349999999996</v>
      </c>
      <c r="G135" s="20" t="str">
        <f>+IF('Exportación por país'!H34="","",'Exportación por país'!H34)</f>
        <v/>
      </c>
      <c r="H135" s="21" t="str">
        <f>+IF('Exportación por país'!I34="","",'Exportación por país'!I34)</f>
        <v/>
      </c>
      <c r="I135" s="229">
        <f>+IF('Exportación por país'!G52="","",'Exportación por país'!G52)</f>
        <v>2.3590070000000001</v>
      </c>
      <c r="J135" s="20" t="str">
        <f>+IF('Exportación por país'!H52="","",'Exportación por país'!H52)</f>
        <v/>
      </c>
      <c r="K135" s="21" t="str">
        <f>+IF('Exportación por país'!I52="","",'Exportación por país'!I52)</f>
        <v/>
      </c>
      <c r="L135" s="229">
        <f>+IF('Exportación por país'!G70="","",'Exportación por país'!G70)</f>
        <v>2.6583139999999998</v>
      </c>
      <c r="M135" s="20" t="str">
        <f>+IF('Exportación por país'!H70="","",'Exportación por país'!H70)</f>
        <v/>
      </c>
      <c r="N135" s="21" t="str">
        <f>+IF('Exportación por país'!S70="","",'Exportación por país'!S70)</f>
        <v/>
      </c>
      <c r="O135" s="229">
        <f>+IF('Exportación por país'!G88="","",'Exportación por país'!G88)</f>
        <v>0.45749400000000001</v>
      </c>
      <c r="P135" s="20" t="str">
        <f>+IF('Exportación por país'!H88="","",'Exportación por país'!H88)</f>
        <v/>
      </c>
      <c r="Q135" s="21" t="str">
        <f>+IF('Exportación por país'!I88="","",'Exportación por país'!I88)</f>
        <v/>
      </c>
      <c r="R135" s="229">
        <f>+IF('Exportación por país'!G106="","",'Exportación por país'!G106)</f>
        <v>0.48782300000000001</v>
      </c>
      <c r="S135" s="20" t="str">
        <f>+IF('Exportación por país'!H106="","",'Exportación por país'!H106)</f>
        <v/>
      </c>
      <c r="T135" s="22" t="str">
        <f>+IF('Exportación por país'!I106="","",'Exportación por país'!I106)</f>
        <v/>
      </c>
    </row>
    <row r="136" spans="2:20" ht="13" customHeight="1">
      <c r="B136" s="19" t="str">
        <f t="shared" si="6"/>
        <v>Nov</v>
      </c>
      <c r="C136" s="229">
        <f>+IF('Exportación por país'!G17="","",'Exportación por país'!G17)</f>
        <v>5.966539</v>
      </c>
      <c r="D136" s="20" t="str">
        <f>+IF('Exportación por país'!H17="","",'Exportación por país'!H17)</f>
        <v/>
      </c>
      <c r="E136" s="21" t="str">
        <f>+IF('Exportación por país'!I17="","",'Exportación por país'!I17)</f>
        <v/>
      </c>
      <c r="F136" s="229">
        <f>+IF('Exportación por país'!G35="","",'Exportación por país'!G35)</f>
        <v>5.9706890000000001</v>
      </c>
      <c r="G136" s="20" t="str">
        <f>+IF('Exportación por país'!H35="","",'Exportación por país'!H35)</f>
        <v/>
      </c>
      <c r="H136" s="21" t="str">
        <f>+IF('Exportación por país'!I35="","",'Exportación por país'!I35)</f>
        <v/>
      </c>
      <c r="I136" s="229">
        <f>+IF('Exportación por país'!G53="","",'Exportación por país'!G53)</f>
        <v>1.8912089999999999</v>
      </c>
      <c r="J136" s="20" t="str">
        <f>+IF('Exportación por país'!H53="","",'Exportación por país'!H53)</f>
        <v/>
      </c>
      <c r="K136" s="21" t="str">
        <f>+IF('Exportación por país'!I53="","",'Exportación por país'!I53)</f>
        <v/>
      </c>
      <c r="L136" s="229">
        <f>+IF('Exportación por país'!G71="","",'Exportación por país'!G71)</f>
        <v>2.4676070000000001</v>
      </c>
      <c r="M136" s="20" t="str">
        <f>+IF('Exportación por país'!H71="","",'Exportación por país'!H71)</f>
        <v/>
      </c>
      <c r="N136" s="21" t="str">
        <f>+IF('Exportación por país'!S71="","",'Exportación por país'!S71)</f>
        <v/>
      </c>
      <c r="O136" s="229">
        <f>+IF('Exportación por país'!G89="","",'Exportación por país'!G89)</f>
        <v>0.63474799999999998</v>
      </c>
      <c r="P136" s="20" t="str">
        <f>+IF('Exportación por país'!H89="","",'Exportación por país'!H89)</f>
        <v/>
      </c>
      <c r="Q136" s="21" t="str">
        <f>+IF('Exportación por país'!I89="","",'Exportación por país'!I89)</f>
        <v/>
      </c>
      <c r="R136" s="229">
        <f>+IF('Exportación por país'!G107="","",'Exportación por país'!G107)</f>
        <v>0.51101300000000005</v>
      </c>
      <c r="S136" s="20" t="str">
        <f>+IF('Exportación por país'!H107="","",'Exportación por país'!H107)</f>
        <v/>
      </c>
      <c r="T136" s="22" t="str">
        <f>+IF('Exportación por país'!I107="","",'Exportación por país'!I107)</f>
        <v/>
      </c>
    </row>
    <row r="137" spans="2:20" ht="13" customHeight="1" thickBot="1">
      <c r="B137" s="23" t="str">
        <f t="shared" si="6"/>
        <v>Dic</v>
      </c>
      <c r="C137" s="233">
        <f>+IF('Exportación por país'!G18="","",'Exportación por país'!G18)</f>
        <v>5.9803280000000001</v>
      </c>
      <c r="D137" s="24" t="str">
        <f>+IF('Exportación por país'!H18="","",'Exportación por país'!H18)</f>
        <v/>
      </c>
      <c r="E137" s="25" t="str">
        <f>+IF('Exportación por país'!I18="","",'Exportación por país'!I18)</f>
        <v/>
      </c>
      <c r="F137" s="233">
        <f>+IF('Exportación por país'!G36="","",'Exportación por país'!G36)</f>
        <v>5.8186549999999997</v>
      </c>
      <c r="G137" s="24" t="str">
        <f>+IF('Exportación por país'!H36="","",'Exportación por país'!H36)</f>
        <v/>
      </c>
      <c r="H137" s="25" t="str">
        <f>+IF('Exportación por país'!I36="","",'Exportación por país'!I36)</f>
        <v/>
      </c>
      <c r="I137" s="233">
        <f>+IF('Exportación por país'!G54="","",'Exportación por país'!G54)</f>
        <v>1.8943700000000001</v>
      </c>
      <c r="J137" s="24" t="str">
        <f>+IF('Exportación por país'!H54="","",'Exportación por país'!H54)</f>
        <v/>
      </c>
      <c r="K137" s="25" t="str">
        <f>+IF('Exportación por país'!I54="","",'Exportación por país'!I54)</f>
        <v/>
      </c>
      <c r="L137" s="233">
        <f>+IF('Exportación por país'!G72="","",'Exportación por país'!G72)</f>
        <v>2.133486</v>
      </c>
      <c r="M137" s="24" t="str">
        <f>+IF('Exportación por país'!H72="","",'Exportación por país'!H72)</f>
        <v/>
      </c>
      <c r="N137" s="25" t="str">
        <f>+IF('Exportación por país'!S72="","",'Exportación por país'!S72)</f>
        <v/>
      </c>
      <c r="O137" s="233">
        <f>+IF('Exportación por país'!G90="","",'Exportación por país'!G90)</f>
        <v>0.60117799999999999</v>
      </c>
      <c r="P137" s="24" t="str">
        <f>+IF('Exportación por país'!H90="","",'Exportación por país'!H90)</f>
        <v/>
      </c>
      <c r="Q137" s="25" t="str">
        <f>+IF('Exportación por país'!I90="","",'Exportación por país'!I90)</f>
        <v/>
      </c>
      <c r="R137" s="233">
        <f>+IF('Exportación por país'!G108="","",'Exportación por país'!G108)</f>
        <v>0.79280200000000001</v>
      </c>
      <c r="S137" s="24" t="str">
        <f>+IF('Exportación por país'!H108="","",'Exportación por país'!H108)</f>
        <v/>
      </c>
      <c r="T137" s="29" t="str">
        <f>+IF('Exportación por país'!I108="","",'Exportación por país'!I108)</f>
        <v/>
      </c>
    </row>
    <row r="138" spans="2:20" ht="6" customHeight="1"/>
    <row r="139" spans="2:20" ht="13" customHeight="1"/>
    <row r="140" spans="2:20" ht="13" customHeight="1"/>
    <row r="141" spans="2:20" ht="13" customHeight="1"/>
    <row r="142" spans="2:20" ht="13" customHeight="1"/>
    <row r="143" spans="2:20" ht="13" customHeight="1"/>
    <row r="144" spans="2:20" ht="13" customHeight="1"/>
    <row r="145" spans="2:20" ht="13" customHeight="1"/>
    <row r="146" spans="2:20" ht="13" customHeight="1"/>
    <row r="147" spans="2:20" ht="13" customHeight="1"/>
    <row r="148" spans="2:20" ht="13" customHeight="1"/>
    <row r="149" spans="2:20" ht="13" customHeight="1"/>
    <row r="150" spans="2:20" ht="13" customHeight="1"/>
    <row r="151" spans="2:20" ht="6" customHeight="1" thickBot="1"/>
    <row r="152" spans="2:20">
      <c r="B152" s="9"/>
      <c r="C152" s="262" t="s">
        <v>181</v>
      </c>
      <c r="D152" s="263"/>
      <c r="E152" s="264"/>
      <c r="F152" s="262" t="s">
        <v>182</v>
      </c>
      <c r="G152" s="263"/>
      <c r="H152" s="268"/>
      <c r="I152" s="269" t="s">
        <v>183</v>
      </c>
      <c r="J152" s="263"/>
      <c r="K152" s="270"/>
      <c r="L152" s="271" t="s">
        <v>184</v>
      </c>
      <c r="M152" s="263"/>
      <c r="N152" s="270"/>
      <c r="O152" s="271" t="s">
        <v>185</v>
      </c>
      <c r="P152" s="263"/>
      <c r="Q152" s="270"/>
      <c r="R152" s="271" t="s">
        <v>186</v>
      </c>
      <c r="S152" s="263"/>
      <c r="T152" s="265"/>
    </row>
    <row r="153" spans="2:20" ht="42">
      <c r="B153" s="13"/>
      <c r="C153" s="231" t="s">
        <v>281</v>
      </c>
      <c r="D153" s="18" t="s">
        <v>282</v>
      </c>
      <c r="E153" s="14" t="s">
        <v>16</v>
      </c>
      <c r="F153" s="231" t="s">
        <v>281</v>
      </c>
      <c r="G153" s="18" t="s">
        <v>282</v>
      </c>
      <c r="H153" s="14" t="s">
        <v>16</v>
      </c>
      <c r="I153" s="231" t="s">
        <v>281</v>
      </c>
      <c r="J153" s="18" t="s">
        <v>282</v>
      </c>
      <c r="K153" s="14" t="s">
        <v>16</v>
      </c>
      <c r="L153" s="231" t="s">
        <v>281</v>
      </c>
      <c r="M153" s="18" t="s">
        <v>282</v>
      </c>
      <c r="N153" s="14" t="s">
        <v>16</v>
      </c>
      <c r="O153" s="231" t="s">
        <v>281</v>
      </c>
      <c r="P153" s="18" t="s">
        <v>282</v>
      </c>
      <c r="Q153" s="14" t="s">
        <v>16</v>
      </c>
      <c r="R153" s="231" t="s">
        <v>281</v>
      </c>
      <c r="S153" s="18" t="s">
        <v>282</v>
      </c>
      <c r="T153" s="11" t="s">
        <v>16</v>
      </c>
    </row>
    <row r="154" spans="2:20" ht="13" customHeight="1">
      <c r="B154" s="19" t="str">
        <f>+B126</f>
        <v>Ene</v>
      </c>
      <c r="C154" s="20">
        <f>+IF('Exportación por país'!G186="","",'Exportación por país'!G186)</f>
        <v>14.308999999999999</v>
      </c>
      <c r="D154" s="20">
        <f>+IF('Exportación por país'!H186="","",'Exportación por país'!H186)</f>
        <v>13.071</v>
      </c>
      <c r="E154" s="21">
        <f>+IF('Exportación por país'!I186="","",'Exportación por país'!I186)</f>
        <v>-8.6518974072262167E-2</v>
      </c>
      <c r="F154" s="229">
        <f>+IF('Exportación por país'!G204="","",'Exportación por país'!G204)</f>
        <v>8.5909999999999993</v>
      </c>
      <c r="G154" s="20">
        <f>+IF('Exportación por país'!H204="","",'Exportación por país'!H204)</f>
        <v>6.8529999999999998</v>
      </c>
      <c r="H154" s="21">
        <f>+IF('Exportación por país'!I204="","",'Exportación por país'!I204)</f>
        <v>-0.20230473751600508</v>
      </c>
      <c r="I154" s="229">
        <f>+IF('Exportación por país'!G222="","",'Exportación por país'!G222)</f>
        <v>6.8689999999999998</v>
      </c>
      <c r="J154" s="20">
        <f>+IF('Exportación por país'!H222="","",'Exportación por país'!H222)</f>
        <v>2.3540000000000001</v>
      </c>
      <c r="K154" s="21">
        <f>+IF('Exportación por país'!I222="","",'Exportación por país'!I222)</f>
        <v>-0.65730091716407046</v>
      </c>
      <c r="L154" s="229">
        <f>+IF('Exportación por país'!G240="","",'Exportación por país'!G240)</f>
        <v>5.4989999999999997</v>
      </c>
      <c r="M154" s="20">
        <f>+IF('Exportación por país'!H240="","",'Exportación por país'!H240)</f>
        <v>3.9670000000000001</v>
      </c>
      <c r="N154" s="21">
        <f>+IF('Exportación por país'!I240="","",'Exportación por país'!I240)</f>
        <v>-0.27859610838334237</v>
      </c>
      <c r="O154" s="229">
        <f>+IF('Exportación por país'!G258="","",'Exportación por país'!G258)</f>
        <v>1.4710000000000001</v>
      </c>
      <c r="P154" s="20">
        <f>+IF('Exportación por país'!H258="","",'Exportación por país'!H258)</f>
        <v>2.226</v>
      </c>
      <c r="Q154" s="21">
        <f>+IF('Exportación por país'!I258="","",'Exportación por país'!I258)</f>
        <v>0.51325628823929281</v>
      </c>
      <c r="R154" s="229">
        <f>+IF('Exportación por país'!G276="","",'Exportación por país'!G276)</f>
        <v>0.97399999999999998</v>
      </c>
      <c r="S154" s="26">
        <f>+IF('Exportación por país'!H276="","",'Exportación por país'!H276)</f>
        <v>0.64900000000000002</v>
      </c>
      <c r="T154" s="22">
        <f>+IF('Exportación por país'!I276="","",'Exportación por país'!I276)</f>
        <v>-0.33367556468172477</v>
      </c>
    </row>
    <row r="155" spans="2:20" ht="13" customHeight="1">
      <c r="B155" s="19" t="str">
        <f t="shared" ref="B155:B165" si="7">+B127</f>
        <v>Feb</v>
      </c>
      <c r="C155" s="20">
        <f>+IF('Exportación por país'!G187="","",'Exportación por país'!G187)</f>
        <v>17.524999999999999</v>
      </c>
      <c r="D155" s="20">
        <f>+IF('Exportación por país'!H187="","",'Exportación por país'!H187)</f>
        <v>20.721</v>
      </c>
      <c r="E155" s="21">
        <f>+IF('Exportación por país'!I187="","",'Exportación por país'!I187)</f>
        <v>0.18236804564907283</v>
      </c>
      <c r="F155" s="229">
        <f>+IF('Exportación por país'!G205="","",'Exportación por país'!G205)</f>
        <v>9.6549999999999994</v>
      </c>
      <c r="G155" s="20">
        <f>+IF('Exportación por país'!H205="","",'Exportación por país'!H205)</f>
        <v>11.291</v>
      </c>
      <c r="H155" s="21">
        <f>+IF('Exportación por país'!I205="","",'Exportación por país'!I205)</f>
        <v>0.16944588296219587</v>
      </c>
      <c r="I155" s="229">
        <f>+IF('Exportación por país'!G223="","",'Exportación por país'!G223)</f>
        <v>4.7320000000000002</v>
      </c>
      <c r="J155" s="20">
        <f>+IF('Exportación por país'!H223="","",'Exportación por país'!H223)</f>
        <v>4.9960000000000004</v>
      </c>
      <c r="K155" s="21">
        <f>+IF('Exportación por país'!I223="","",'Exportación por país'!I223)</f>
        <v>5.5790363482671301E-2</v>
      </c>
      <c r="L155" s="229">
        <f>+IF('Exportación por país'!G241="","",'Exportación por país'!G241)</f>
        <v>4.0529999999999999</v>
      </c>
      <c r="M155" s="20">
        <f>+IF('Exportación por país'!H241="","",'Exportación por país'!H241)</f>
        <v>6.1349999999999998</v>
      </c>
      <c r="N155" s="21">
        <f>+IF('Exportación por país'!I241="","",'Exportación por país'!I241)</f>
        <v>0.51369356032568469</v>
      </c>
      <c r="O155" s="229">
        <f>+IF('Exportación por país'!G259="","",'Exportación por país'!G259)</f>
        <v>2.5049999999999999</v>
      </c>
      <c r="P155" s="20">
        <f>+IF('Exportación por país'!H259="","",'Exportación por país'!H259)</f>
        <v>2.0720000000000001</v>
      </c>
      <c r="Q155" s="21">
        <f>+IF('Exportación por país'!I259="","",'Exportación por país'!I259)</f>
        <v>-0.17285429141716557</v>
      </c>
      <c r="R155" s="229">
        <f>+IF('Exportación por país'!G277="","",'Exportación por país'!G277)</f>
        <v>2.7120000000000002</v>
      </c>
      <c r="S155" s="26">
        <f>+IF('Exportación por país'!H277="","",'Exportación por país'!H277)</f>
        <v>1.4770000000000001</v>
      </c>
      <c r="T155" s="22">
        <f>+IF('Exportación por país'!I277="","",'Exportación por país'!I277)</f>
        <v>-0.4553834808259587</v>
      </c>
    </row>
    <row r="156" spans="2:20" ht="13" customHeight="1">
      <c r="B156" s="19" t="str">
        <f t="shared" si="7"/>
        <v>Mar</v>
      </c>
      <c r="C156" s="20">
        <f>+IF('Exportación por país'!G188="","",'Exportación por país'!G188)</f>
        <v>19.044</v>
      </c>
      <c r="D156" s="20">
        <f>+IF('Exportación por país'!H188="","",'Exportación por país'!H188)</f>
        <v>19.663</v>
      </c>
      <c r="E156" s="21">
        <f>+IF('Exportación por país'!I188="","",'Exportación por país'!I188)</f>
        <v>3.250367569838275E-2</v>
      </c>
      <c r="F156" s="229">
        <f>+IF('Exportación por país'!G206="","",'Exportación por país'!G206)</f>
        <v>11.199</v>
      </c>
      <c r="G156" s="20">
        <f>+IF('Exportación por país'!H206="","",'Exportación por país'!H206)</f>
        <v>11.727</v>
      </c>
      <c r="H156" s="21">
        <f>+IF('Exportación por país'!I206="","",'Exportación por país'!I206)</f>
        <v>4.7147066702384111E-2</v>
      </c>
      <c r="I156" s="229">
        <f>+IF('Exportación por país'!G224="","",'Exportación por país'!G224)</f>
        <v>5.1230000000000002</v>
      </c>
      <c r="J156" s="20">
        <f>+IF('Exportación por país'!H224="","",'Exportación por país'!H224)</f>
        <v>2.98</v>
      </c>
      <c r="K156" s="21">
        <f>+IF('Exportación por país'!I224="","",'Exportación por país'!I224)</f>
        <v>-0.41830958422799147</v>
      </c>
      <c r="L156" s="229">
        <f>+IF('Exportación por país'!G242="","",'Exportación por país'!G242)</f>
        <v>6.1929999999999996</v>
      </c>
      <c r="M156" s="20">
        <f>+IF('Exportación por país'!H242="","",'Exportación por país'!H242)</f>
        <v>5.8419999999999996</v>
      </c>
      <c r="N156" s="21">
        <f>+IF('Exportación por país'!I242="","",'Exportación por país'!I242)</f>
        <v>-5.6676893266591311E-2</v>
      </c>
      <c r="O156" s="229">
        <f>+IF('Exportación por país'!G260="","",'Exportación por país'!G260)</f>
        <v>2.536</v>
      </c>
      <c r="P156" s="20">
        <f>+IF('Exportación por país'!H260="","",'Exportación por país'!H260)</f>
        <v>1.319</v>
      </c>
      <c r="Q156" s="21">
        <f>+IF('Exportación por país'!I260="","",'Exportación por país'!I260)</f>
        <v>-0.47988958990536279</v>
      </c>
      <c r="R156" s="229">
        <f>+IF('Exportación por país'!G278="","",'Exportación por país'!G278)</f>
        <v>2.3079999999999998</v>
      </c>
      <c r="S156" s="26">
        <f>+IF('Exportación por país'!H278="","",'Exportación por país'!H278)</f>
        <v>1.355</v>
      </c>
      <c r="T156" s="22">
        <f>+IF('Exportación por país'!I278="","",'Exportación por país'!I278)</f>
        <v>-0.41291161178509528</v>
      </c>
    </row>
    <row r="157" spans="2:20" ht="13" customHeight="1">
      <c r="B157" s="19" t="str">
        <f t="shared" si="7"/>
        <v>Abr</v>
      </c>
      <c r="C157" s="20">
        <f>+IF('Exportación por país'!G189="","",'Exportación por país'!G189)</f>
        <v>17.116</v>
      </c>
      <c r="D157" s="20">
        <f>+IF('Exportación por país'!H189="","",'Exportación por país'!H189)</f>
        <v>21.439</v>
      </c>
      <c r="E157" s="21">
        <f>+IF('Exportación por país'!I189="","",'Exportación por país'!I189)</f>
        <v>0.25257069408740374</v>
      </c>
      <c r="F157" s="229">
        <f>+IF('Exportación por país'!G207="","",'Exportación por país'!G207)</f>
        <v>10.717000000000001</v>
      </c>
      <c r="G157" s="20">
        <f>+IF('Exportación por país'!H207="","",'Exportación por país'!H207)</f>
        <v>8.3079999999999998</v>
      </c>
      <c r="H157" s="21">
        <f>+IF('Exportación por país'!I207="","",'Exportación por país'!I207)</f>
        <v>-0.22478305495941031</v>
      </c>
      <c r="I157" s="229">
        <f>+IF('Exportación por país'!G225="","",'Exportación por país'!G225)</f>
        <v>6.6260000000000003</v>
      </c>
      <c r="J157" s="20">
        <f>+IF('Exportación por país'!H225="","",'Exportación por país'!H225)</f>
        <v>2.8069999999999999</v>
      </c>
      <c r="K157" s="21">
        <f>+IF('Exportación por país'!I225="","",'Exportación por país'!I225)</f>
        <v>-0.5763658315725928</v>
      </c>
      <c r="L157" s="229">
        <f>+IF('Exportación por país'!G243="","",'Exportación por país'!G243)</f>
        <v>5.9059999999999997</v>
      </c>
      <c r="M157" s="20">
        <f>+IF('Exportación por país'!H243="","",'Exportación por país'!H243)</f>
        <v>7.2359999999999998</v>
      </c>
      <c r="N157" s="21">
        <f>+IF('Exportación por país'!I243="","",'Exportación por país'!I243)</f>
        <v>0.22519471723670836</v>
      </c>
      <c r="O157" s="229">
        <f>+IF('Exportación por país'!G261="","",'Exportación por país'!G261)</f>
        <v>2.1869999999999998</v>
      </c>
      <c r="P157" s="20">
        <f>+IF('Exportación por país'!H261="","",'Exportación por país'!H261)</f>
        <v>2.6779999999999999</v>
      </c>
      <c r="Q157" s="21">
        <f>+IF('Exportación por país'!I261="","",'Exportación por país'!I261)</f>
        <v>0.22450845907636041</v>
      </c>
      <c r="R157" s="229">
        <f>+IF('Exportación por país'!G279="","",'Exportación por país'!G279)</f>
        <v>1.2250000000000001</v>
      </c>
      <c r="S157" s="26">
        <f>+IF('Exportación por país'!H279="","",'Exportación por país'!H279)</f>
        <v>1.2390000000000001</v>
      </c>
      <c r="T157" s="22">
        <f>+IF('Exportación por país'!I279="","",'Exportación por país'!I279)</f>
        <v>1.1428571428571344E-2</v>
      </c>
    </row>
    <row r="158" spans="2:20" ht="13" customHeight="1">
      <c r="B158" s="19" t="str">
        <f t="shared" si="7"/>
        <v>May</v>
      </c>
      <c r="C158" s="20">
        <f>+IF('Exportación por país'!G190="","",'Exportación por país'!G190)</f>
        <v>24.286000000000001</v>
      </c>
      <c r="D158" s="20">
        <f>+IF('Exportación por país'!H190="","",'Exportación por país'!H190)</f>
        <v>30.513000000000002</v>
      </c>
      <c r="E158" s="21">
        <f>+IF('Exportación por país'!I190="","",'Exportación por país'!I190)</f>
        <v>0.25640286584863703</v>
      </c>
      <c r="F158" s="229">
        <f>+IF('Exportación por país'!G208="","",'Exportación por país'!G208)</f>
        <v>11.436999999999999</v>
      </c>
      <c r="G158" s="20">
        <f>+IF('Exportación por país'!H208="","",'Exportación por país'!H208)</f>
        <v>9.5640000000000001</v>
      </c>
      <c r="H158" s="21">
        <f>+IF('Exportación por país'!I208="","",'Exportación por país'!I208)</f>
        <v>-0.16376672204249365</v>
      </c>
      <c r="I158" s="229">
        <f>+IF('Exportación por país'!G226="","",'Exportación por país'!G226)</f>
        <v>6.1070000000000002</v>
      </c>
      <c r="J158" s="20">
        <f>+IF('Exportación por país'!H226="","",'Exportación por país'!H226)</f>
        <v>6.3109999999999999</v>
      </c>
      <c r="K158" s="21">
        <f>+IF('Exportación por país'!I226="","",'Exportación por país'!I226)</f>
        <v>3.340429015883406E-2</v>
      </c>
      <c r="L158" s="229">
        <f>+IF('Exportación por país'!G244="","",'Exportación por país'!G244)</f>
        <v>6.9539999999999997</v>
      </c>
      <c r="M158" s="20">
        <f>+IF('Exportación por país'!H244="","",'Exportación por país'!H244)</f>
        <v>8.2100000000000009</v>
      </c>
      <c r="N158" s="21">
        <f>+IF('Exportación por país'!I244="","",'Exportación por país'!I244)</f>
        <v>0.18061547310900217</v>
      </c>
      <c r="O158" s="229">
        <f>+IF('Exportación por país'!G262="","",'Exportación por país'!G262)</f>
        <v>2.2789999999999999</v>
      </c>
      <c r="P158" s="20">
        <f>+IF('Exportación por país'!H262="","",'Exportación por país'!H262)</f>
        <v>1.8009999999999999</v>
      </c>
      <c r="Q158" s="21">
        <f>+IF('Exportación por país'!I262="","",'Exportación por país'!I262)</f>
        <v>-0.20974111452391397</v>
      </c>
      <c r="R158" s="229">
        <f>+IF('Exportación por país'!G280="","",'Exportación por país'!G280)</f>
        <v>1.9079999999999999</v>
      </c>
      <c r="S158" s="26">
        <f>+IF('Exportación por país'!H280="","",'Exportación por país'!H280)</f>
        <v>1.538</v>
      </c>
      <c r="T158" s="22">
        <f>+IF('Exportación por país'!I280="","",'Exportación por país'!I280)</f>
        <v>-0.19392033542976939</v>
      </c>
    </row>
    <row r="159" spans="2:20" ht="13" customHeight="1">
      <c r="B159" s="19" t="str">
        <f t="shared" si="7"/>
        <v>Jun</v>
      </c>
      <c r="C159" s="20">
        <f>+IF('Exportación por país'!G191="","",'Exportación por país'!G191)</f>
        <v>23.013000000000002</v>
      </c>
      <c r="D159" s="20" t="str">
        <f>+IF('Exportación por país'!H191="","",'Exportación por país'!H191)</f>
        <v/>
      </c>
      <c r="E159" s="21" t="str">
        <f>+IF('Exportación por país'!I191="","",'Exportación por país'!I191)</f>
        <v/>
      </c>
      <c r="F159" s="229">
        <f>+IF('Exportación por país'!G209="","",'Exportación por país'!G209)</f>
        <v>8.0289999999999999</v>
      </c>
      <c r="G159" s="20" t="str">
        <f>+IF('Exportación por país'!H209="","",'Exportación por país'!H209)</f>
        <v/>
      </c>
      <c r="H159" s="21" t="str">
        <f>+IF('Exportación por país'!I209="","",'Exportación por país'!I209)</f>
        <v/>
      </c>
      <c r="I159" s="229">
        <f>+IF('Exportación por país'!G227="","",'Exportación por país'!G227)</f>
        <v>4.88</v>
      </c>
      <c r="J159" s="20" t="str">
        <f>+IF('Exportación por país'!H227="","",'Exportación por país'!H227)</f>
        <v/>
      </c>
      <c r="K159" s="21" t="str">
        <f>+IF('Exportación por país'!I227="","",'Exportación por país'!I227)</f>
        <v/>
      </c>
      <c r="L159" s="229">
        <f>+IF('Exportación por país'!G245="","",'Exportación por país'!G245)</f>
        <v>6.6769999999999996</v>
      </c>
      <c r="M159" s="20" t="str">
        <f>+IF('Exportación por país'!H245="","",'Exportación por país'!H245)</f>
        <v/>
      </c>
      <c r="N159" s="21" t="str">
        <f>+IF('Exportación por país'!I245="","",'Exportación por país'!I245)</f>
        <v/>
      </c>
      <c r="O159" s="229">
        <f>+IF('Exportación por país'!G263="","",'Exportación por país'!G263)</f>
        <v>0.80900000000000005</v>
      </c>
      <c r="P159" s="20" t="str">
        <f>+IF('Exportación por país'!H263="","",'Exportación por país'!H263)</f>
        <v/>
      </c>
      <c r="Q159" s="21" t="str">
        <f>+IF('Exportación por país'!I263="","",'Exportación por país'!I263)</f>
        <v/>
      </c>
      <c r="R159" s="229">
        <f>+IF('Exportación por país'!G281="","",'Exportación por país'!G281)</f>
        <v>1.768</v>
      </c>
      <c r="S159" s="26" t="str">
        <f>+IF('Exportación por país'!H281="","",'Exportación por país'!H281)</f>
        <v/>
      </c>
      <c r="T159" s="22" t="str">
        <f>+IF('Exportación por país'!I281="","",'Exportación por país'!I281)</f>
        <v/>
      </c>
    </row>
    <row r="160" spans="2:20" ht="13" customHeight="1">
      <c r="B160" s="19" t="str">
        <f t="shared" si="7"/>
        <v>Jul</v>
      </c>
      <c r="C160" s="20">
        <f>+IF('Exportación por país'!G192="","",'Exportación por país'!G192)</f>
        <v>25.43</v>
      </c>
      <c r="D160" s="20" t="str">
        <f>+IF('Exportación por país'!H192="","",'Exportación por país'!H192)</f>
        <v/>
      </c>
      <c r="E160" s="21" t="str">
        <f>+IF('Exportación por país'!I192="","",'Exportación por país'!I192)</f>
        <v/>
      </c>
      <c r="F160" s="229">
        <f>+IF('Exportación por país'!G210="","",'Exportación por país'!G210)</f>
        <v>9.8490000000000002</v>
      </c>
      <c r="G160" s="20" t="str">
        <f>+IF('Exportación por país'!H210="","",'Exportación por país'!H210)</f>
        <v/>
      </c>
      <c r="H160" s="21" t="str">
        <f>+IF('Exportación por país'!I210="","",'Exportación por país'!I210)</f>
        <v/>
      </c>
      <c r="I160" s="229">
        <f>+IF('Exportación por país'!G228="","",'Exportación por país'!G228)</f>
        <v>6.0149999999999997</v>
      </c>
      <c r="J160" s="20" t="str">
        <f>+IF('Exportación por país'!H228="","",'Exportación por país'!H228)</f>
        <v/>
      </c>
      <c r="K160" s="21" t="str">
        <f>+IF('Exportación por país'!I228="","",'Exportación por país'!I228)</f>
        <v/>
      </c>
      <c r="L160" s="229">
        <f>+IF('Exportación por país'!G246="","",'Exportación por país'!G246)</f>
        <v>7.4109999999999996</v>
      </c>
      <c r="M160" s="20" t="str">
        <f>+IF('Exportación por país'!H246="","",'Exportación por país'!H246)</f>
        <v/>
      </c>
      <c r="N160" s="21" t="str">
        <f>+IF('Exportación por país'!I246="","",'Exportación por país'!I246)</f>
        <v/>
      </c>
      <c r="O160" s="229">
        <f>+IF('Exportación por país'!G264="","",'Exportación por país'!G264)</f>
        <v>2.6779999999999999</v>
      </c>
      <c r="P160" s="20" t="str">
        <f>+IF('Exportación por país'!H264="","",'Exportación por país'!H264)</f>
        <v/>
      </c>
      <c r="Q160" s="21" t="str">
        <f>+IF('Exportación por país'!I264="","",'Exportación por país'!I264)</f>
        <v/>
      </c>
      <c r="R160" s="229">
        <f>+IF('Exportación por país'!G282="","",'Exportación por país'!G282)</f>
        <v>2.3260000000000001</v>
      </c>
      <c r="S160" s="26" t="str">
        <f>+IF('Exportación por país'!H282="","",'Exportación por país'!H282)</f>
        <v/>
      </c>
      <c r="T160" s="22" t="str">
        <f>+IF('Exportación por país'!I282="","",'Exportación por país'!I282)</f>
        <v/>
      </c>
    </row>
    <row r="161" spans="2:20" ht="13" customHeight="1">
      <c r="B161" s="19" t="str">
        <f t="shared" si="7"/>
        <v>Ago</v>
      </c>
      <c r="C161" s="20">
        <f>+IF('Exportación por país'!G193="","",'Exportación por país'!G193)</f>
        <v>14.781000000000001</v>
      </c>
      <c r="D161" s="20" t="str">
        <f>+IF('Exportación por país'!H193="","",'Exportación por país'!H193)</f>
        <v/>
      </c>
      <c r="E161" s="21" t="str">
        <f>+IF('Exportación por país'!I193="","",'Exportación por país'!I193)</f>
        <v/>
      </c>
      <c r="F161" s="229">
        <f>+IF('Exportación por país'!G211="","",'Exportación por país'!G211)</f>
        <v>8.7409999999999997</v>
      </c>
      <c r="G161" s="20" t="str">
        <f>+IF('Exportación por país'!H211="","",'Exportación por país'!H211)</f>
        <v/>
      </c>
      <c r="H161" s="21" t="str">
        <f>+IF('Exportación por país'!I211="","",'Exportación por país'!I211)</f>
        <v/>
      </c>
      <c r="I161" s="229">
        <f>+IF('Exportación por país'!G229="","",'Exportación por país'!G229)</f>
        <v>4.202</v>
      </c>
      <c r="J161" s="20" t="str">
        <f>+IF('Exportación por país'!H229="","",'Exportación por país'!H229)</f>
        <v/>
      </c>
      <c r="K161" s="21" t="str">
        <f>+IF('Exportación por país'!I229="","",'Exportación por país'!I229)</f>
        <v/>
      </c>
      <c r="L161" s="229">
        <f>+IF('Exportación por país'!G247="","",'Exportación por país'!G247)</f>
        <v>7.6539999999999999</v>
      </c>
      <c r="M161" s="20" t="str">
        <f>+IF('Exportación por país'!H247="","",'Exportación por país'!H247)</f>
        <v/>
      </c>
      <c r="N161" s="21" t="str">
        <f>+IF('Exportación por país'!I247="","",'Exportación por país'!I247)</f>
        <v/>
      </c>
      <c r="O161" s="229">
        <f>+IF('Exportación por país'!G265="","",'Exportación por país'!G265)</f>
        <v>1.748</v>
      </c>
      <c r="P161" s="20" t="str">
        <f>+IF('Exportación por país'!H265="","",'Exportación por país'!H265)</f>
        <v/>
      </c>
      <c r="Q161" s="21" t="str">
        <f>+IF('Exportación por país'!I265="","",'Exportación por país'!I265)</f>
        <v/>
      </c>
      <c r="R161" s="229">
        <f>+IF('Exportación por país'!G283="","",'Exportación por país'!G283)</f>
        <v>2.5659999999999998</v>
      </c>
      <c r="S161" s="26" t="str">
        <f>+IF('Exportación por país'!H283="","",'Exportación por país'!H283)</f>
        <v/>
      </c>
      <c r="T161" s="22" t="str">
        <f>+IF('Exportación por país'!I283="","",'Exportación por país'!I283)</f>
        <v/>
      </c>
    </row>
    <row r="162" spans="2:20" ht="13" customHeight="1">
      <c r="B162" s="19" t="str">
        <f t="shared" si="7"/>
        <v>Sep</v>
      </c>
      <c r="C162" s="20">
        <f>+IF('Exportación por país'!G194="","",'Exportación por país'!G194)</f>
        <v>24.541</v>
      </c>
      <c r="D162" s="20" t="str">
        <f>+IF('Exportación por país'!H194="","",'Exportación por país'!H194)</f>
        <v/>
      </c>
      <c r="E162" s="21" t="str">
        <f>+IF('Exportación por país'!I194="","",'Exportación por país'!I194)</f>
        <v/>
      </c>
      <c r="F162" s="229">
        <f>+IF('Exportación por país'!G212="","",'Exportación por país'!G212)</f>
        <v>12.917</v>
      </c>
      <c r="G162" s="20" t="str">
        <f>+IF('Exportación por país'!H212="","",'Exportación por país'!H212)</f>
        <v/>
      </c>
      <c r="H162" s="21" t="str">
        <f>+IF('Exportación por país'!I212="","",'Exportación por país'!I212)</f>
        <v/>
      </c>
      <c r="I162" s="229">
        <f>+IF('Exportación por país'!G230="","",'Exportación por país'!G230)</f>
        <v>7.0030000000000001</v>
      </c>
      <c r="J162" s="20" t="str">
        <f>+IF('Exportación por país'!H230="","",'Exportación por país'!H230)</f>
        <v/>
      </c>
      <c r="K162" s="21" t="str">
        <f>+IF('Exportación por país'!I230="","",'Exportación por país'!I230)</f>
        <v/>
      </c>
      <c r="L162" s="229">
        <f>+IF('Exportación por país'!G248="","",'Exportación por país'!G248)</f>
        <v>10.798</v>
      </c>
      <c r="M162" s="20" t="str">
        <f>+IF('Exportación por país'!H248="","",'Exportación por país'!H248)</f>
        <v/>
      </c>
      <c r="N162" s="21" t="str">
        <f>+IF('Exportación por país'!I248="","",'Exportación por país'!I248)</f>
        <v/>
      </c>
      <c r="O162" s="229">
        <f>+IF('Exportación por país'!G266="","",'Exportación por país'!G266)</f>
        <v>2.7210000000000001</v>
      </c>
      <c r="P162" s="20" t="str">
        <f>+IF('Exportación por país'!H266="","",'Exportación por país'!H266)</f>
        <v/>
      </c>
      <c r="Q162" s="21" t="str">
        <f>+IF('Exportación por país'!I266="","",'Exportación por país'!I266)</f>
        <v/>
      </c>
      <c r="R162" s="229">
        <f>+IF('Exportación por país'!G284="","",'Exportación por país'!G284)</f>
        <v>2.9279999999999999</v>
      </c>
      <c r="S162" s="26" t="str">
        <f>+IF('Exportación por país'!H284="","",'Exportación por país'!H284)</f>
        <v/>
      </c>
      <c r="T162" s="22" t="str">
        <f>+IF('Exportación por país'!I284="","",'Exportación por país'!I284)</f>
        <v/>
      </c>
    </row>
    <row r="163" spans="2:20" ht="13" customHeight="1">
      <c r="B163" s="19" t="str">
        <f t="shared" si="7"/>
        <v>Oct</v>
      </c>
      <c r="C163" s="20">
        <f>+IF('Exportación por país'!G195="","",'Exportación por país'!G195)</f>
        <v>22.442</v>
      </c>
      <c r="D163" s="20" t="str">
        <f>+IF('Exportación por país'!H195="","",'Exportación por país'!H195)</f>
        <v/>
      </c>
      <c r="E163" s="21" t="str">
        <f>+IF('Exportación por país'!I195="","",'Exportación por país'!I195)</f>
        <v/>
      </c>
      <c r="F163" s="229">
        <f>+IF('Exportación por país'!G213="","",'Exportación por país'!G213)</f>
        <v>10.999000000000001</v>
      </c>
      <c r="G163" s="20" t="str">
        <f>+IF('Exportación por país'!H213="","",'Exportación por país'!H213)</f>
        <v/>
      </c>
      <c r="H163" s="21" t="str">
        <f>+IF('Exportación por país'!I213="","",'Exportación por país'!I213)</f>
        <v/>
      </c>
      <c r="I163" s="229">
        <f>+IF('Exportación por país'!G231="","",'Exportación por país'!G231)</f>
        <v>6.7160000000000002</v>
      </c>
      <c r="J163" s="20" t="str">
        <f>+IF('Exportación por país'!H231="","",'Exportación por país'!H231)</f>
        <v/>
      </c>
      <c r="K163" s="21" t="str">
        <f>+IF('Exportación por país'!I231="","",'Exportación por país'!I231)</f>
        <v/>
      </c>
      <c r="L163" s="229">
        <f>+IF('Exportación por país'!G249="","",'Exportación por país'!G249)</f>
        <v>8.1240000000000006</v>
      </c>
      <c r="M163" s="20" t="str">
        <f>+IF('Exportación por país'!H249="","",'Exportación por país'!H249)</f>
        <v/>
      </c>
      <c r="N163" s="21" t="str">
        <f>+IF('Exportación por país'!I249="","",'Exportación por país'!I249)</f>
        <v/>
      </c>
      <c r="O163" s="229">
        <f>+IF('Exportación por país'!G267="","",'Exportación por país'!G267)</f>
        <v>1.946</v>
      </c>
      <c r="P163" s="20" t="str">
        <f>+IF('Exportación por país'!H267="","",'Exportación por país'!H267)</f>
        <v/>
      </c>
      <c r="Q163" s="21" t="str">
        <f>+IF('Exportación por país'!I267="","",'Exportación por país'!I267)</f>
        <v/>
      </c>
      <c r="R163" s="229">
        <f>+IF('Exportación por país'!G285="","",'Exportación por país'!G285)</f>
        <v>2.1539999999999999</v>
      </c>
      <c r="S163" s="26" t="str">
        <f>+IF('Exportación por país'!H285="","",'Exportación por país'!H285)</f>
        <v/>
      </c>
      <c r="T163" s="22" t="str">
        <f>+IF('Exportación por país'!I285="","",'Exportación por país'!I285)</f>
        <v/>
      </c>
    </row>
    <row r="164" spans="2:20" ht="13" customHeight="1">
      <c r="B164" s="19" t="str">
        <f t="shared" si="7"/>
        <v>Nov</v>
      </c>
      <c r="C164" s="20">
        <f>+IF('Exportación por país'!G196="","",'Exportación por país'!G196)</f>
        <v>19.135999999999999</v>
      </c>
      <c r="D164" s="20" t="str">
        <f>+IF('Exportación por país'!H196="","",'Exportación por país'!H196)</f>
        <v/>
      </c>
      <c r="E164" s="21" t="str">
        <f>+IF('Exportación por país'!I196="","",'Exportación por país'!I196)</f>
        <v/>
      </c>
      <c r="F164" s="229">
        <f>+IF('Exportación por país'!G214="","",'Exportación por país'!G214)</f>
        <v>13.233000000000001</v>
      </c>
      <c r="G164" s="20" t="str">
        <f>+IF('Exportación por país'!H214="","",'Exportación por país'!H214)</f>
        <v/>
      </c>
      <c r="H164" s="21" t="str">
        <f>+IF('Exportación por país'!I214="","",'Exportación por país'!I214)</f>
        <v/>
      </c>
      <c r="I164" s="229">
        <f>+IF('Exportación por país'!G232="","",'Exportación por país'!G232)</f>
        <v>6.1470000000000002</v>
      </c>
      <c r="J164" s="20" t="str">
        <f>+IF('Exportación por país'!H232="","",'Exportación por país'!H232)</f>
        <v/>
      </c>
      <c r="K164" s="21" t="str">
        <f>+IF('Exportación por país'!I232="","",'Exportación por país'!I232)</f>
        <v/>
      </c>
      <c r="L164" s="229">
        <f>+IF('Exportación por país'!G250="","",'Exportación por país'!G250)</f>
        <v>7.4290000000000003</v>
      </c>
      <c r="M164" s="20" t="str">
        <f>+IF('Exportación por país'!H250="","",'Exportación por país'!H250)</f>
        <v/>
      </c>
      <c r="N164" s="21" t="str">
        <f>+IF('Exportación por país'!I250="","",'Exportación por país'!I250)</f>
        <v/>
      </c>
      <c r="O164" s="229">
        <f>+IF('Exportación por país'!G268="","",'Exportación por país'!G268)</f>
        <v>2.6549999999999998</v>
      </c>
      <c r="P164" s="20" t="str">
        <f>+IF('Exportación por país'!H268="","",'Exportación por país'!H268)</f>
        <v/>
      </c>
      <c r="Q164" s="21" t="str">
        <f>+IF('Exportación por país'!I268="","",'Exportación por país'!I268)</f>
        <v/>
      </c>
      <c r="R164" s="229">
        <f>+IF('Exportación por país'!G286="","",'Exportación por país'!G286)</f>
        <v>2.1869999999999998</v>
      </c>
      <c r="S164" s="26" t="str">
        <f>+IF('Exportación por país'!H286="","",'Exportación por país'!H286)</f>
        <v/>
      </c>
      <c r="T164" s="22" t="str">
        <f>+IF('Exportación por país'!I286="","",'Exportación por país'!I286)</f>
        <v/>
      </c>
    </row>
    <row r="165" spans="2:20" ht="13" customHeight="1" thickBot="1">
      <c r="B165" s="23" t="str">
        <f t="shared" si="7"/>
        <v>Dic</v>
      </c>
      <c r="C165" s="24">
        <f>+IF('Exportación por país'!G197="","",'Exportación por país'!G197)</f>
        <v>18.686</v>
      </c>
      <c r="D165" s="24" t="str">
        <f>+IF('Exportación por país'!H197="","",'Exportación por país'!H197)</f>
        <v/>
      </c>
      <c r="E165" s="25" t="str">
        <f>+IF('Exportación por país'!I197="","",'Exportación por país'!I197)</f>
        <v/>
      </c>
      <c r="F165" s="233">
        <f>+IF('Exportación por país'!G215="","",'Exportación por país'!G215)</f>
        <v>13.612</v>
      </c>
      <c r="G165" s="24" t="str">
        <f>+IF('Exportación por país'!H215="","",'Exportación por país'!H215)</f>
        <v/>
      </c>
      <c r="H165" s="25" t="str">
        <f>+IF('Exportación por país'!I215="","",'Exportación por país'!I215)</f>
        <v/>
      </c>
      <c r="I165" s="233">
        <f>+IF('Exportación por país'!G233="","",'Exportación por país'!G233)</f>
        <v>7.2389999999999999</v>
      </c>
      <c r="J165" s="24" t="str">
        <f>+IF('Exportación por país'!H233="","",'Exportación por país'!H233)</f>
        <v/>
      </c>
      <c r="K165" s="25" t="str">
        <f>+IF('Exportación por país'!I233="","",'Exportación por país'!I233)</f>
        <v/>
      </c>
      <c r="L165" s="233">
        <f>+IF('Exportación por país'!G251="","",'Exportación por país'!G251)</f>
        <v>6.98</v>
      </c>
      <c r="M165" s="24" t="str">
        <f>+IF('Exportación por país'!H251="","",'Exportación por país'!H251)</f>
        <v/>
      </c>
      <c r="N165" s="25" t="str">
        <f>+IF('Exportación por país'!I251="","",'Exportación por país'!I251)</f>
        <v/>
      </c>
      <c r="O165" s="233">
        <f>+IF('Exportación por país'!G269="","",'Exportación por país'!G269)</f>
        <v>2.2559999999999998</v>
      </c>
      <c r="P165" s="24" t="str">
        <f>+IF('Exportación por país'!H269="","",'Exportación por país'!H269)</f>
        <v/>
      </c>
      <c r="Q165" s="25" t="str">
        <f>+IF('Exportación por país'!I269="","",'Exportación por país'!I269)</f>
        <v/>
      </c>
      <c r="R165" s="233">
        <f>+IF('Exportación por país'!G287="","",'Exportación por país'!G287)</f>
        <v>2.2149999999999999</v>
      </c>
      <c r="S165" s="194" t="str">
        <f>+IF('Exportación por país'!H287="","",'Exportación por país'!H287)</f>
        <v/>
      </c>
      <c r="T165" s="29" t="str">
        <f>+IF('Exportación por país'!I287="","",'Exportación por país'!I287)</f>
        <v/>
      </c>
    </row>
  </sheetData>
  <mergeCells count="26">
    <mergeCell ref="C152:E152"/>
    <mergeCell ref="B2:T2"/>
    <mergeCell ref="B4:T4"/>
    <mergeCell ref="O34:Q34"/>
    <mergeCell ref="R34:T34"/>
    <mergeCell ref="L79:N79"/>
    <mergeCell ref="O79:Q79"/>
    <mergeCell ref="R79:T79"/>
    <mergeCell ref="O49:Q49"/>
    <mergeCell ref="R49:T49"/>
    <mergeCell ref="O64:Q64"/>
    <mergeCell ref="R64:T64"/>
    <mergeCell ref="L94:N94"/>
    <mergeCell ref="O94:Q94"/>
    <mergeCell ref="R94:T94"/>
    <mergeCell ref="C124:E124"/>
    <mergeCell ref="F124:H124"/>
    <mergeCell ref="I124:K124"/>
    <mergeCell ref="L124:N124"/>
    <mergeCell ref="O124:Q124"/>
    <mergeCell ref="R124:T124"/>
    <mergeCell ref="F152:H152"/>
    <mergeCell ref="I152:K152"/>
    <mergeCell ref="L152:N152"/>
    <mergeCell ref="O152:Q152"/>
    <mergeCell ref="R152:T152"/>
  </mergeCells>
  <hyperlinks>
    <hyperlink ref="V2" location="INDICE!A1" display="VOLVER INDICE"/>
  </hyperlinks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34"/>
  <sheetViews>
    <sheetView workbookViewId="0">
      <selection activeCell="S27" sqref="S27"/>
    </sheetView>
  </sheetViews>
  <sheetFormatPr baseColWidth="10" defaultRowHeight="14" x14ac:dyDescent="0"/>
  <cols>
    <col min="1" max="1" width="1.6640625" style="5" customWidth="1"/>
    <col min="2" max="17" width="10.6640625" style="5" customWidth="1"/>
    <col min="18" max="18" width="6.6640625" style="5" customWidth="1"/>
    <col min="19" max="19" width="14.5" style="5" bestFit="1" customWidth="1"/>
    <col min="20" max="16384" width="10.83203125" style="5"/>
  </cols>
  <sheetData>
    <row r="1" spans="2:19" ht="6" customHeight="1"/>
    <row r="2" spans="2:19" ht="18">
      <c r="B2" s="267" t="s">
        <v>160</v>
      </c>
      <c r="C2" s="267"/>
      <c r="D2" s="267"/>
      <c r="E2" s="267"/>
      <c r="F2" s="267"/>
      <c r="G2" s="267"/>
      <c r="H2" s="267"/>
      <c r="I2" s="267"/>
      <c r="J2" s="267"/>
      <c r="K2" s="267"/>
      <c r="L2" s="267"/>
      <c r="M2" s="267"/>
      <c r="N2" s="267"/>
      <c r="O2" s="267"/>
      <c r="P2" s="267"/>
      <c r="Q2" s="267"/>
      <c r="S2" s="192" t="s">
        <v>206</v>
      </c>
    </row>
    <row r="3" spans="2:19" ht="6" customHeight="1"/>
    <row r="4" spans="2:19" ht="18.75" customHeight="1">
      <c r="B4" s="266" t="s">
        <v>219</v>
      </c>
      <c r="C4" s="266"/>
      <c r="D4" s="266"/>
      <c r="E4" s="266"/>
      <c r="F4" s="266"/>
      <c r="G4" s="266"/>
      <c r="H4" s="266"/>
      <c r="I4" s="266"/>
      <c r="J4" s="266"/>
      <c r="K4" s="266"/>
      <c r="L4" s="266"/>
      <c r="M4" s="266"/>
      <c r="N4" s="266"/>
      <c r="O4" s="266"/>
      <c r="P4" s="266"/>
      <c r="Q4" s="266"/>
    </row>
    <row r="5" spans="2:19" ht="6" customHeight="1" thickBot="1"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R5" s="2"/>
    </row>
    <row r="6" spans="2:19" ht="42">
      <c r="N6" s="15"/>
      <c r="O6" s="16" t="s">
        <v>275</v>
      </c>
      <c r="P6" s="16" t="s">
        <v>279</v>
      </c>
      <c r="Q6" s="17" t="s">
        <v>16</v>
      </c>
      <c r="R6" s="2"/>
    </row>
    <row r="7" spans="2:19" ht="13" customHeight="1">
      <c r="N7" s="27" t="str">
        <f>+'Despacho por tipo'!A61</f>
        <v>Ene</v>
      </c>
      <c r="O7" s="26">
        <f>+IF('Venta total por tipo'!G61="","",'Venta total por tipo'!G61)</f>
        <v>88.505200000000002</v>
      </c>
      <c r="P7" s="229">
        <f>+IF('Venta total por tipo'!H61="","",'Venta total por tipo'!H61)</f>
        <v>76.339300000000009</v>
      </c>
      <c r="Q7" s="22">
        <f>+IF('Venta total por tipo'!I61="","",'Venta total por tipo'!I61)</f>
        <v>-0.13745971988086569</v>
      </c>
      <c r="R7" s="2"/>
    </row>
    <row r="8" spans="2:19" ht="13" customHeight="1">
      <c r="N8" s="27" t="str">
        <f>+'Despacho por tipo'!A62</f>
        <v>Feb</v>
      </c>
      <c r="O8" s="26">
        <f>+IF('Venta total por tipo'!G62="","",'Venta total por tipo'!G62)</f>
        <v>83.109300000000005</v>
      </c>
      <c r="P8" s="20">
        <f>+IF('Venta total por tipo'!H62="","",'Venta total por tipo'!H62)</f>
        <v>79.293199999999999</v>
      </c>
      <c r="Q8" s="22">
        <f>+IF('Venta total por tipo'!I62="","",'Venta total por tipo'!I62)</f>
        <v>-4.5916642301162547E-2</v>
      </c>
      <c r="R8" s="2"/>
    </row>
    <row r="9" spans="2:19" ht="13" customHeight="1">
      <c r="N9" s="27" t="str">
        <f>+'Despacho por tipo'!A63</f>
        <v>Mar</v>
      </c>
      <c r="O9" s="26">
        <f>+IF('Venta total por tipo'!G63="","",'Venta total por tipo'!G63)</f>
        <v>87.294499999999999</v>
      </c>
      <c r="P9" s="20">
        <f>+IF('Venta total por tipo'!H63="","",'Venta total por tipo'!H63)</f>
        <v>97.058700000000002</v>
      </c>
      <c r="Q9" s="22">
        <f>+IF('Venta total por tipo'!I63="","",'Venta total por tipo'!I63)</f>
        <v>0.11185355320209189</v>
      </c>
      <c r="R9" s="2"/>
    </row>
    <row r="10" spans="2:19" ht="13" customHeight="1">
      <c r="N10" s="27" t="str">
        <f>+'Despacho por tipo'!A64</f>
        <v>Abr</v>
      </c>
      <c r="O10" s="26">
        <f>+IF('Venta total por tipo'!G64="","",'Venta total por tipo'!G64)</f>
        <v>94.826799999999992</v>
      </c>
      <c r="P10" s="20">
        <f>+IF('Venta total por tipo'!H64="","",'Venta total por tipo'!H64)</f>
        <v>90.705399999999997</v>
      </c>
      <c r="Q10" s="22">
        <f>+IF('Venta total por tipo'!I64="","",'Venta total por tipo'!I64)</f>
        <v>-4.3462396706416273E-2</v>
      </c>
      <c r="R10" s="2"/>
    </row>
    <row r="11" spans="2:19" ht="13" customHeight="1">
      <c r="N11" s="27" t="str">
        <f>+'Despacho por tipo'!A65</f>
        <v>May</v>
      </c>
      <c r="O11" s="26">
        <f>+IF('Venta total por tipo'!G65="","",'Venta total por tipo'!G65)</f>
        <v>91.424999999999997</v>
      </c>
      <c r="P11" s="20">
        <f>+IF('Venta total por tipo'!H65="","",'Venta total por tipo'!H65)</f>
        <v>88.625799999999998</v>
      </c>
      <c r="Q11" s="22">
        <f>+IF('Venta total por tipo'!I65="","",'Venta total por tipo'!I65)</f>
        <v>-3.0617445993984083E-2</v>
      </c>
      <c r="R11" s="2"/>
    </row>
    <row r="12" spans="2:19" ht="13" customHeight="1">
      <c r="N12" s="27" t="str">
        <f>+'Despacho por tipo'!A66</f>
        <v>Jun</v>
      </c>
      <c r="O12" s="26">
        <f>+IF('Venta total por tipo'!G66="","",'Venta total por tipo'!G66)</f>
        <v>112.8672</v>
      </c>
      <c r="P12" s="20">
        <f>+IF('Venta total por tipo'!H66="","",'Venta total por tipo'!H66)</f>
        <v>96.929100000000005</v>
      </c>
      <c r="Q12" s="22">
        <f>+IF('Venta total por tipo'!I66="","",'Venta total por tipo'!I66)</f>
        <v>-0.14121108701199281</v>
      </c>
      <c r="R12" s="2"/>
    </row>
    <row r="13" spans="2:19" ht="13" customHeight="1">
      <c r="N13" s="27" t="str">
        <f>+'Despacho por tipo'!A67</f>
        <v>Jul</v>
      </c>
      <c r="O13" s="26">
        <f>+IF('Venta total por tipo'!G67="","",'Venta total por tipo'!G67)</f>
        <v>105.29610000000001</v>
      </c>
      <c r="P13" s="20">
        <f>+IF('Venta total por tipo'!H67="","",'Venta total por tipo'!H67)</f>
        <v>98.580100000000002</v>
      </c>
      <c r="Q13" s="22">
        <f>+IF('Venta total por tipo'!I67="","",'Venta total por tipo'!I67)</f>
        <v>-6.3782039410766433E-2</v>
      </c>
      <c r="R13" s="2"/>
    </row>
    <row r="14" spans="2:19" ht="13" customHeight="1">
      <c r="N14" s="27" t="str">
        <f>+'Despacho por tipo'!A68</f>
        <v>Ago</v>
      </c>
      <c r="O14" s="26">
        <f>+IF('Venta total por tipo'!G68="","",'Venta total por tipo'!G68)</f>
        <v>107.9273</v>
      </c>
      <c r="P14" s="20" t="str">
        <f>+IF('Venta total por tipo'!H68="","",'Venta total por tipo'!H68)</f>
        <v/>
      </c>
      <c r="Q14" s="22" t="str">
        <f>+IF('Venta total por tipo'!I68="","",'Venta total por tipo'!I68)</f>
        <v/>
      </c>
      <c r="R14" s="2"/>
    </row>
    <row r="15" spans="2:19" ht="13" customHeight="1">
      <c r="N15" s="27" t="str">
        <f>+'Despacho por tipo'!A69</f>
        <v>Sep</v>
      </c>
      <c r="O15" s="26">
        <f>+IF('Venta total por tipo'!G69="","",'Venta total por tipo'!G69)</f>
        <v>100.95010000000001</v>
      </c>
      <c r="P15" s="20" t="str">
        <f>+IF('Venta total por tipo'!H69="","",'Venta total por tipo'!H69)</f>
        <v/>
      </c>
      <c r="Q15" s="22" t="str">
        <f>+IF('Venta total por tipo'!I69="","",'Venta total por tipo'!I69)</f>
        <v/>
      </c>
      <c r="R15" s="2"/>
    </row>
    <row r="16" spans="2:19" ht="13" customHeight="1">
      <c r="N16" s="27" t="str">
        <f>+'Despacho por tipo'!A70</f>
        <v>Oct</v>
      </c>
      <c r="O16" s="26">
        <f>+IF('Venta total por tipo'!G70="","",'Venta total por tipo'!G70)</f>
        <v>95.235399999999998</v>
      </c>
      <c r="P16" s="20" t="str">
        <f>+IF('Venta total por tipo'!H70="","",'Venta total por tipo'!H70)</f>
        <v/>
      </c>
      <c r="Q16" s="22" t="str">
        <f>+IF('Venta total por tipo'!I70="","",'Venta total por tipo'!I70)</f>
        <v/>
      </c>
      <c r="R16" s="2"/>
    </row>
    <row r="17" spans="8:18" ht="13" customHeight="1">
      <c r="N17" s="27" t="str">
        <f>+'Despacho por tipo'!A71</f>
        <v>Nov</v>
      </c>
      <c r="O17" s="26">
        <f>+IF('Venta total por tipo'!G71="","",'Venta total por tipo'!G71)</f>
        <v>108.899</v>
      </c>
      <c r="P17" s="20" t="str">
        <f>+IF('Venta total por tipo'!H71="","",'Venta total por tipo'!H71)</f>
        <v/>
      </c>
      <c r="Q17" s="22" t="str">
        <f>+IF('Venta total por tipo'!I71="","",'Venta total por tipo'!I71)</f>
        <v/>
      </c>
      <c r="R17" s="2"/>
    </row>
    <row r="18" spans="8:18" ht="13" customHeight="1" thickBot="1">
      <c r="N18" s="28" t="str">
        <f>+'Despacho por tipo'!A72</f>
        <v>Dic</v>
      </c>
      <c r="O18" s="194">
        <f>+IF('Venta total por tipo'!G72="","",'Venta total por tipo'!G72)</f>
        <v>101.1844</v>
      </c>
      <c r="P18" s="24" t="str">
        <f>+IF('Venta total por tipo'!H72="","",'Venta total por tipo'!H72)</f>
        <v/>
      </c>
      <c r="Q18" s="29" t="str">
        <f>+IF('Venta total por tipo'!I72="","",'Venta total por tipo'!I72)</f>
        <v/>
      </c>
    </row>
    <row r="19" spans="8:18" ht="6" customHeight="1" thickBot="1"/>
    <row r="20" spans="8:18">
      <c r="H20" s="12"/>
      <c r="I20" s="272" t="s">
        <v>161</v>
      </c>
      <c r="J20" s="273"/>
      <c r="K20" s="274"/>
      <c r="L20" s="272" t="s">
        <v>166</v>
      </c>
      <c r="M20" s="273"/>
      <c r="N20" s="274"/>
      <c r="O20" s="262" t="s">
        <v>162</v>
      </c>
      <c r="P20" s="263"/>
      <c r="Q20" s="265"/>
    </row>
    <row r="21" spans="8:18" ht="42">
      <c r="H21" s="13"/>
      <c r="I21" s="237" t="s">
        <v>275</v>
      </c>
      <c r="J21" s="237" t="s">
        <v>279</v>
      </c>
      <c r="K21" s="14" t="s">
        <v>16</v>
      </c>
      <c r="L21" s="237" t="s">
        <v>275</v>
      </c>
      <c r="M21" s="237" t="s">
        <v>279</v>
      </c>
      <c r="N21" s="14" t="s">
        <v>16</v>
      </c>
      <c r="O21" s="228" t="s">
        <v>275</v>
      </c>
      <c r="P21" s="18" t="s">
        <v>279</v>
      </c>
      <c r="Q21" s="11" t="s">
        <v>16</v>
      </c>
    </row>
    <row r="22" spans="8:18" ht="13" customHeight="1">
      <c r="H22" s="19" t="str">
        <f>+'Despacho por tipo'!A7</f>
        <v>Ene</v>
      </c>
      <c r="I22" s="234">
        <f>+IF('Venta total por tipo'!G7="","",'Venta total por tipo'!G7)</f>
        <v>22.0121</v>
      </c>
      <c r="J22" s="26">
        <f>+IF('Venta total por tipo'!H7="","",'Venta total por tipo'!H7)</f>
        <v>19.038800000000002</v>
      </c>
      <c r="K22" s="35">
        <f>+IF('Venta total por tipo'!I7="","",'Venta total por tipo'!I7)</f>
        <v>-0.13507570836040173</v>
      </c>
      <c r="L22" s="234">
        <f>+IF('Venta total por tipo'!G25="","",'Venta total por tipo'!G25)</f>
        <v>64.285499999999999</v>
      </c>
      <c r="M22" s="26">
        <f>+IF('Venta total por tipo'!H25="","",'Venta total por tipo'!H25)</f>
        <v>55.080500000000001</v>
      </c>
      <c r="N22" s="35">
        <f>+IF('Venta total por tipo'!I25="","",'Venta total por tipo'!I25)</f>
        <v>-0.14318936618677613</v>
      </c>
      <c r="O22" s="234">
        <f>+IF('Venta total por tipo'!G43="","",'Venta total por tipo'!G43)</f>
        <v>1.9092</v>
      </c>
      <c r="P22" s="26">
        <f>+IF('Venta total por tipo'!H43="","",'Venta total por tipo'!H43)</f>
        <v>1.8416000000000001</v>
      </c>
      <c r="Q22" s="22">
        <f>+IF('Venta total por tipo'!I43="","",'Venta total por tipo'!I43)</f>
        <v>-3.54075005237795E-2</v>
      </c>
    </row>
    <row r="23" spans="8:18" ht="13" customHeight="1">
      <c r="H23" s="19" t="str">
        <f>+'Despacho por tipo'!A8</f>
        <v>Feb</v>
      </c>
      <c r="I23" s="234">
        <f>+IF('Venta total por tipo'!G8="","",'Venta total por tipo'!G8)</f>
        <v>21.261200000000002</v>
      </c>
      <c r="J23" s="26">
        <f>+IF('Venta total por tipo'!H8="","",'Venta total por tipo'!H8)</f>
        <v>20.366199999999999</v>
      </c>
      <c r="K23" s="35">
        <f>+IF('Venta total por tipo'!I8="","",'Venta total por tipo'!I8)</f>
        <v>-4.2095460275055174E-2</v>
      </c>
      <c r="L23" s="234">
        <f>+IF('Venta total por tipo'!G26="","",'Venta total por tipo'!G26)</f>
        <v>59.7194</v>
      </c>
      <c r="M23" s="26">
        <f>+IF('Venta total por tipo'!H26="","",'Venta total por tipo'!H26)</f>
        <v>56.175599999999996</v>
      </c>
      <c r="N23" s="35">
        <f>+IF('Venta total por tipo'!I26="","",'Venta total por tipo'!I26)</f>
        <v>-5.9340850711829041E-2</v>
      </c>
      <c r="O23" s="234">
        <f>+IF('Venta total por tipo'!G44="","",'Venta total por tipo'!G44)</f>
        <v>1.7673000000000001</v>
      </c>
      <c r="P23" s="26">
        <f>+IF('Venta total por tipo'!H44="","",'Venta total por tipo'!H44)</f>
        <v>2.3382000000000001</v>
      </c>
      <c r="Q23" s="22">
        <f>+IF('Venta total por tipo'!I44="","",'Venta total por tipo'!I44)</f>
        <v>0.32303513834663033</v>
      </c>
    </row>
    <row r="24" spans="8:18" ht="13" customHeight="1">
      <c r="H24" s="19" t="str">
        <f>+'Despacho por tipo'!A9</f>
        <v>Mar</v>
      </c>
      <c r="I24" s="234">
        <f>+IF('Venta total por tipo'!G9="","",'Venta total por tipo'!G9)</f>
        <v>25.034199999999998</v>
      </c>
      <c r="J24" s="26">
        <f>+IF('Venta total por tipo'!H9="","",'Venta total por tipo'!H9)</f>
        <v>24.844800000000003</v>
      </c>
      <c r="K24" s="35">
        <f>+IF('Venta total por tipo'!I9="","",'Venta total por tipo'!I9)</f>
        <v>-7.5656501905391194E-3</v>
      </c>
      <c r="L24" s="234">
        <f>+IF('Venta total por tipo'!G27="","",'Venta total por tipo'!G27)</f>
        <v>59.803799999999995</v>
      </c>
      <c r="M24" s="26">
        <f>+IF('Venta total por tipo'!H27="","",'Venta total por tipo'!H27)</f>
        <v>69.167500000000004</v>
      </c>
      <c r="N24" s="35">
        <f>+IF('Venta total por tipo'!I27="","",'Venta total por tipo'!I27)</f>
        <v>0.15657366254318306</v>
      </c>
      <c r="O24" s="234">
        <f>+IF('Venta total por tipo'!G45="","",'Venta total por tipo'!G45)</f>
        <v>2.1406000000000001</v>
      </c>
      <c r="P24" s="26">
        <f>+IF('Venta total por tipo'!H45="","",'Venta total por tipo'!H45)</f>
        <v>2.8740000000000001</v>
      </c>
      <c r="Q24" s="22">
        <f>+IF('Venta total por tipo'!I45="","",'Venta total por tipo'!I45)</f>
        <v>0.34261422031206212</v>
      </c>
    </row>
    <row r="25" spans="8:18" ht="13" customHeight="1">
      <c r="H25" s="19" t="str">
        <f>+'Despacho por tipo'!A10</f>
        <v>Abr</v>
      </c>
      <c r="I25" s="234">
        <f>+IF('Venta total por tipo'!G10="","",'Venta total por tipo'!G10)</f>
        <v>29.8188</v>
      </c>
      <c r="J25" s="26">
        <f>+IF('Venta total por tipo'!H10="","",'Venta total por tipo'!H10)</f>
        <v>24.691400000000002</v>
      </c>
      <c r="K25" s="35">
        <f>+IF('Venta total por tipo'!I10="","",'Venta total por tipo'!I10)</f>
        <v>-0.17195192294793882</v>
      </c>
      <c r="L25" s="234">
        <f>+IF('Venta total por tipo'!G28="","",'Venta total por tipo'!G28)</f>
        <v>62.178000000000004</v>
      </c>
      <c r="M25" s="26">
        <f>+IF('Venta total por tipo'!H28="","",'Venta total por tipo'!H28)</f>
        <v>62.807900000000004</v>
      </c>
      <c r="N25" s="35">
        <f>+IF('Venta total por tipo'!I28="","",'Venta total por tipo'!I28)</f>
        <v>1.0130592814178607E-2</v>
      </c>
      <c r="O25" s="234">
        <f>+IF('Venta total por tipo'!G46="","",'Venta total por tipo'!G46)</f>
        <v>2.4897</v>
      </c>
      <c r="P25" s="26">
        <f>+IF('Venta total por tipo'!H46="","",'Venta total por tipo'!H46)</f>
        <v>2.9738000000000002</v>
      </c>
      <c r="Q25" s="22">
        <f>+IF('Venta total por tipo'!I46="","",'Venta total por tipo'!I46)</f>
        <v>0.19444109732096249</v>
      </c>
    </row>
    <row r="26" spans="8:18" ht="13" customHeight="1">
      <c r="H26" s="19" t="str">
        <f>+'Despacho por tipo'!A11</f>
        <v>May</v>
      </c>
      <c r="I26" s="234">
        <f>+IF('Venta total por tipo'!G11="","",'Venta total por tipo'!G11)</f>
        <v>28.6021</v>
      </c>
      <c r="J26" s="26">
        <f>+IF('Venta total por tipo'!H11="","",'Venta total por tipo'!H11)</f>
        <v>25.363</v>
      </c>
      <c r="K26" s="35">
        <f>+IF('Venta total por tipo'!I11="","",'Venta total por tipo'!I11)</f>
        <v>-0.11324692942126624</v>
      </c>
      <c r="L26" s="234">
        <f>+IF('Venta total por tipo'!G29="","",'Venta total por tipo'!G29)</f>
        <v>59.586600000000004</v>
      </c>
      <c r="M26" s="26">
        <f>+IF('Venta total por tipo'!H29="","",'Venta total por tipo'!H29)</f>
        <v>59.6631</v>
      </c>
      <c r="N26" s="35">
        <f>+IF('Venta total por tipo'!I29="","",'Venta total por tipo'!I29)</f>
        <v>1.283845696851138E-3</v>
      </c>
      <c r="O26" s="234">
        <f>+IF('Venta total por tipo'!G47="","",'Venta total por tipo'!G47)</f>
        <v>2.8452999999999999</v>
      </c>
      <c r="P26" s="26">
        <f>+IF('Venta total por tipo'!H47="","",'Venta total por tipo'!H47)</f>
        <v>3.3396000000000003</v>
      </c>
      <c r="Q26" s="22">
        <f>+IF('Venta total por tipo'!I47="","",'Venta total por tipo'!I47)</f>
        <v>0.17372509050012308</v>
      </c>
    </row>
    <row r="27" spans="8:18" ht="13" customHeight="1">
      <c r="H27" s="19" t="str">
        <f>+'Despacho por tipo'!A12</f>
        <v>Jun</v>
      </c>
      <c r="I27" s="234">
        <f>+IF('Venta total por tipo'!G12="","",'Venta total por tipo'!G12)</f>
        <v>32.9786</v>
      </c>
      <c r="J27" s="26">
        <f>+IF('Venta total por tipo'!H12="","",'Venta total por tipo'!H12)</f>
        <v>30.024799999999999</v>
      </c>
      <c r="K27" s="35">
        <f>+IF('Venta total por tipo'!I12="","",'Venta total por tipo'!I12)</f>
        <v>-8.9567173864263494E-2</v>
      </c>
      <c r="L27" s="234">
        <f>+IF('Venta total por tipo'!G30="","",'Venta total por tipo'!G30)</f>
        <v>76.685299999999998</v>
      </c>
      <c r="M27" s="26">
        <f>+IF('Venta total por tipo'!H30="","",'Venta total por tipo'!H30)</f>
        <v>63.145499999999998</v>
      </c>
      <c r="N27" s="35">
        <f>+IF('Venta total por tipo'!I30="","",'Venta total por tipo'!I30)</f>
        <v>-0.17656317442847591</v>
      </c>
      <c r="O27" s="234">
        <f>+IF('Venta total por tipo'!G48="","",'Venta total por tipo'!G48)</f>
        <v>2.8260999999999998</v>
      </c>
      <c r="P27" s="26">
        <f>+IF('Venta total por tipo'!H48="","",'Venta total por tipo'!H48)</f>
        <v>3.4108000000000001</v>
      </c>
      <c r="Q27" s="22">
        <f>+IF('Venta total por tipo'!I48="","",'Venta total por tipo'!I48)</f>
        <v>0.20689289126357879</v>
      </c>
    </row>
    <row r="28" spans="8:18" ht="13" customHeight="1">
      <c r="H28" s="19" t="str">
        <f>+'Despacho por tipo'!A13</f>
        <v>Jul</v>
      </c>
      <c r="I28" s="234">
        <f>+IF('Venta total por tipo'!G13="","",'Venta total por tipo'!G13)</f>
        <v>26.829599999999999</v>
      </c>
      <c r="J28" s="26">
        <f>+IF('Venta total por tipo'!H13="","",'Venta total por tipo'!H13)</f>
        <v>28.0672</v>
      </c>
      <c r="K28" s="35">
        <f>+IF('Venta total por tipo'!I13="","",'Venta total por tipo'!I13)</f>
        <v>4.6128156960968392E-2</v>
      </c>
      <c r="L28" s="234">
        <f>+IF('Venta total por tipo'!G31="","",'Venta total por tipo'!G31)</f>
        <v>74.566800000000001</v>
      </c>
      <c r="M28" s="26">
        <f>+IF('Venta total por tipo'!H31="","",'Venta total por tipo'!H31)</f>
        <v>66.654499999999999</v>
      </c>
      <c r="N28" s="35">
        <f>+IF('Venta total por tipo'!I31="","",'Venta total por tipo'!I31)</f>
        <v>-0.1061102259987019</v>
      </c>
      <c r="O28" s="234">
        <f>+IF('Venta total por tipo'!G49="","",'Venta total por tipo'!G49)</f>
        <v>3.2278000000000002</v>
      </c>
      <c r="P28" s="26">
        <f>+IF('Venta total por tipo'!H49="","",'Venta total por tipo'!H49)</f>
        <v>3.5731999999999999</v>
      </c>
      <c r="Q28" s="22">
        <f>+IF('Venta total por tipo'!I49="","",'Venta total por tipo'!I49)</f>
        <v>0.10700786913687321</v>
      </c>
    </row>
    <row r="29" spans="8:18" ht="13" customHeight="1">
      <c r="H29" s="19" t="str">
        <f>+'Despacho por tipo'!A14</f>
        <v>Ago</v>
      </c>
      <c r="I29" s="234">
        <f>+IF('Venta total por tipo'!G14="","",'Venta total por tipo'!G14)</f>
        <v>31.073500000000003</v>
      </c>
      <c r="J29" s="26" t="str">
        <f>+IF('Venta total por tipo'!H14="","",'Venta total por tipo'!H14)</f>
        <v/>
      </c>
      <c r="K29" s="35" t="str">
        <f>+IF('Venta total por tipo'!I14="","",'Venta total por tipo'!I14)</f>
        <v/>
      </c>
      <c r="L29" s="234">
        <f>+IF('Venta total por tipo'!G32="","",'Venta total por tipo'!G32)</f>
        <v>72.822800000000001</v>
      </c>
      <c r="M29" s="26" t="str">
        <f>+IF('Venta total por tipo'!H32="","",'Venta total por tipo'!H32)</f>
        <v/>
      </c>
      <c r="N29" s="35" t="str">
        <f>+IF('Venta total por tipo'!I32="","",'Venta total por tipo'!I32)</f>
        <v/>
      </c>
      <c r="O29" s="234">
        <f>+IF('Venta total por tipo'!G50="","",'Venta total por tipo'!G50)</f>
        <v>3.3216000000000001</v>
      </c>
      <c r="P29" s="26" t="str">
        <f>+IF('Venta total por tipo'!H50="","",'Venta total por tipo'!H50)</f>
        <v/>
      </c>
      <c r="Q29" s="22" t="str">
        <f>+IF('Venta total por tipo'!I50="","",'Venta total por tipo'!I50)</f>
        <v/>
      </c>
    </row>
    <row r="30" spans="8:18" ht="13" customHeight="1">
      <c r="H30" s="19" t="str">
        <f>+'Despacho por tipo'!A15</f>
        <v>Sep</v>
      </c>
      <c r="I30" s="234">
        <f>+IF('Venta total por tipo'!G15="","",'Venta total por tipo'!G15)</f>
        <v>25.336599999999997</v>
      </c>
      <c r="J30" s="26" t="str">
        <f>+IF('Venta total por tipo'!H15="","",'Venta total por tipo'!H15)</f>
        <v/>
      </c>
      <c r="K30" s="35" t="str">
        <f>+IF('Venta total por tipo'!I15="","",'Venta total por tipo'!I15)</f>
        <v/>
      </c>
      <c r="L30" s="234">
        <f>+IF('Venta total por tipo'!G33="","",'Venta total por tipo'!G33)</f>
        <v>71.262100000000004</v>
      </c>
      <c r="M30" s="26" t="str">
        <f>+IF('Venta total por tipo'!H33="","",'Venta total por tipo'!H33)</f>
        <v/>
      </c>
      <c r="N30" s="35" t="str">
        <f>+IF('Venta total por tipo'!I33="","",'Venta total por tipo'!I33)</f>
        <v/>
      </c>
      <c r="O30" s="234">
        <f>+IF('Venta total por tipo'!G51="","",'Venta total por tipo'!G51)</f>
        <v>3.9561999999999999</v>
      </c>
      <c r="P30" s="26" t="str">
        <f>+IF('Venta total por tipo'!H51="","",'Venta total por tipo'!H51)</f>
        <v/>
      </c>
      <c r="Q30" s="22" t="str">
        <f>+IF('Venta total por tipo'!I51="","",'Venta total por tipo'!I51)</f>
        <v/>
      </c>
    </row>
    <row r="31" spans="8:18" ht="13" customHeight="1">
      <c r="H31" s="19" t="str">
        <f>+'Despacho por tipo'!A16</f>
        <v>Oct</v>
      </c>
      <c r="I31" s="234">
        <f>+IF('Venta total por tipo'!G16="","",'Venta total por tipo'!G16)</f>
        <v>23.831500000000002</v>
      </c>
      <c r="J31" s="26" t="str">
        <f>+IF('Venta total por tipo'!H16="","",'Venta total por tipo'!H16)</f>
        <v/>
      </c>
      <c r="K31" s="35" t="str">
        <f>+IF('Venta total por tipo'!I16="","",'Venta total por tipo'!I16)</f>
        <v/>
      </c>
      <c r="L31" s="234">
        <f>+IF('Venta total por tipo'!G34="","",'Venta total por tipo'!G34)</f>
        <v>67.20150000000001</v>
      </c>
      <c r="M31" s="26" t="str">
        <f>+IF('Venta total por tipo'!H34="","",'Venta total por tipo'!H34)</f>
        <v/>
      </c>
      <c r="N31" s="35" t="str">
        <f>+IF('Venta total por tipo'!I34="","",'Venta total por tipo'!I34)</f>
        <v/>
      </c>
      <c r="O31" s="234">
        <f>+IF('Venta total por tipo'!G52="","",'Venta total por tipo'!G52)</f>
        <v>3.8030999999999997</v>
      </c>
      <c r="P31" s="26" t="str">
        <f>+IF('Venta total por tipo'!H52="","",'Venta total por tipo'!H52)</f>
        <v/>
      </c>
      <c r="Q31" s="22" t="str">
        <f>+IF('Venta total por tipo'!I52="","",'Venta total por tipo'!I52)</f>
        <v/>
      </c>
    </row>
    <row r="32" spans="8:18" ht="13" customHeight="1">
      <c r="H32" s="19" t="str">
        <f>+'Despacho por tipo'!A17</f>
        <v>Nov</v>
      </c>
      <c r="I32" s="234">
        <f>+IF('Venta total por tipo'!G17="","",'Venta total por tipo'!G17)</f>
        <v>28.698799999999999</v>
      </c>
      <c r="J32" s="26" t="str">
        <f>+IF('Venta total por tipo'!H17="","",'Venta total por tipo'!H17)</f>
        <v/>
      </c>
      <c r="K32" s="35" t="str">
        <f>+IF('Venta total por tipo'!I17="","",'Venta total por tipo'!I17)</f>
        <v/>
      </c>
      <c r="L32" s="234">
        <f>+IF('Venta total por tipo'!G35="","",'Venta total por tipo'!G35)</f>
        <v>74.316800000000001</v>
      </c>
      <c r="M32" s="26" t="str">
        <f>+IF('Venta total por tipo'!H35="","",'Venta total por tipo'!H35)</f>
        <v/>
      </c>
      <c r="N32" s="35" t="str">
        <f>+IF('Venta total por tipo'!I35="","",'Venta total por tipo'!I35)</f>
        <v/>
      </c>
      <c r="O32" s="234">
        <f>+IF('Venta total por tipo'!G53="","",'Venta total por tipo'!G53)</f>
        <v>5.6075999999999997</v>
      </c>
      <c r="P32" s="26" t="str">
        <f>+IF('Venta total por tipo'!H53="","",'Venta total por tipo'!H53)</f>
        <v/>
      </c>
      <c r="Q32" s="22" t="str">
        <f>+IF('Venta total por tipo'!I53="","",'Venta total por tipo'!I53)</f>
        <v/>
      </c>
    </row>
    <row r="33" spans="8:17" ht="13" customHeight="1" thickBot="1">
      <c r="H33" s="23" t="str">
        <f>+'Despacho por tipo'!A18</f>
        <v>Dic</v>
      </c>
      <c r="I33" s="235">
        <f>+IF('Venta total por tipo'!G18="","",'Venta total por tipo'!G18)</f>
        <v>24.7742</v>
      </c>
      <c r="J33" s="194" t="str">
        <f>+IF('Venta total por tipo'!H18="","",'Venta total por tipo'!H18)</f>
        <v/>
      </c>
      <c r="K33" s="36" t="str">
        <f>+IF('Venta total por tipo'!I18="","",'Venta total por tipo'!I18)</f>
        <v/>
      </c>
      <c r="L33" s="235">
        <f>+IF('Venta total por tipo'!G36="","",'Venta total por tipo'!G36)</f>
        <v>71.587900000000005</v>
      </c>
      <c r="M33" s="194" t="str">
        <f>+IF('Venta total por tipo'!H36="","",'Venta total por tipo'!H36)</f>
        <v/>
      </c>
      <c r="N33" s="36" t="str">
        <f>+IF('Venta total por tipo'!I36="","",'Venta total por tipo'!I36)</f>
        <v/>
      </c>
      <c r="O33" s="235">
        <f>+IF('Venta total por tipo'!G54="","",'Venta total por tipo'!G54)</f>
        <v>4.5821000000000005</v>
      </c>
      <c r="P33" s="194" t="str">
        <f>+IF('Venta total por tipo'!H54="","",'Venta total por tipo'!H54)</f>
        <v/>
      </c>
      <c r="Q33" s="29" t="str">
        <f>+IF('Venta total por tipo'!I54="","",'Venta total por tipo'!I54)</f>
        <v/>
      </c>
    </row>
    <row r="34" spans="8:17" ht="6" customHeight="1"/>
  </sheetData>
  <mergeCells count="5">
    <mergeCell ref="B2:Q2"/>
    <mergeCell ref="B4:Q4"/>
    <mergeCell ref="I20:K20"/>
    <mergeCell ref="L20:N20"/>
    <mergeCell ref="O20:Q20"/>
  </mergeCells>
  <hyperlinks>
    <hyperlink ref="S2" location="INDICE!A1" display="VOLVER INDICE"/>
  </hyperlinks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65"/>
  <sheetViews>
    <sheetView workbookViewId="0">
      <selection activeCell="R47" sqref="R47"/>
    </sheetView>
  </sheetViews>
  <sheetFormatPr baseColWidth="10" defaultRowHeight="14" x14ac:dyDescent="0"/>
  <cols>
    <col min="1" max="1" width="1.6640625" style="5" customWidth="1"/>
    <col min="2" max="16" width="10.6640625" style="5" customWidth="1"/>
    <col min="17" max="17" width="10.83203125" style="5"/>
    <col min="18" max="18" width="14.5" style="5" bestFit="1" customWidth="1"/>
    <col min="19" max="16384" width="10.83203125" style="5"/>
  </cols>
  <sheetData>
    <row r="1" spans="2:18" ht="6" customHeight="1"/>
    <row r="2" spans="2:18" ht="18">
      <c r="B2" s="267" t="s">
        <v>160</v>
      </c>
      <c r="C2" s="267"/>
      <c r="D2" s="267"/>
      <c r="E2" s="267"/>
      <c r="F2" s="267"/>
      <c r="G2" s="267"/>
      <c r="H2" s="267"/>
      <c r="I2" s="267"/>
      <c r="J2" s="267"/>
      <c r="K2" s="267"/>
      <c r="L2" s="267"/>
      <c r="M2" s="267"/>
      <c r="N2" s="267"/>
      <c r="O2" s="267"/>
      <c r="P2" s="267"/>
      <c r="R2" s="192" t="s">
        <v>206</v>
      </c>
    </row>
    <row r="3" spans="2:18" ht="6" customHeight="1"/>
    <row r="4" spans="2:18" ht="18.75" customHeight="1">
      <c r="B4" s="266" t="s">
        <v>195</v>
      </c>
      <c r="C4" s="266"/>
      <c r="D4" s="266"/>
      <c r="E4" s="266"/>
      <c r="F4" s="266"/>
      <c r="G4" s="266"/>
      <c r="H4" s="266"/>
      <c r="I4" s="266"/>
      <c r="J4" s="266"/>
      <c r="K4" s="266"/>
      <c r="L4" s="266"/>
      <c r="M4" s="266"/>
      <c r="N4" s="266"/>
      <c r="O4" s="266"/>
      <c r="P4" s="266"/>
    </row>
    <row r="5" spans="2:18" ht="6" customHeight="1" thickBot="1"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</row>
    <row r="6" spans="2:18">
      <c r="J6" s="12"/>
      <c r="K6" s="262" t="s">
        <v>196</v>
      </c>
      <c r="L6" s="263"/>
      <c r="M6" s="268"/>
      <c r="N6" s="269" t="s">
        <v>197</v>
      </c>
      <c r="O6" s="263"/>
      <c r="P6" s="265"/>
    </row>
    <row r="7" spans="2:18" ht="42">
      <c r="J7" s="13"/>
      <c r="K7" s="237" t="s">
        <v>277</v>
      </c>
      <c r="L7" s="18" t="s">
        <v>278</v>
      </c>
      <c r="M7" s="10" t="s">
        <v>16</v>
      </c>
      <c r="N7" s="240" t="s">
        <v>277</v>
      </c>
      <c r="O7" s="18" t="s">
        <v>278</v>
      </c>
      <c r="P7" s="11" t="s">
        <v>16</v>
      </c>
    </row>
    <row r="8" spans="2:18" ht="13" customHeight="1">
      <c r="J8" s="19" t="str">
        <f>+'Resumen EXPORTACION'!Q7</f>
        <v>Ene</v>
      </c>
      <c r="K8" s="238">
        <f>+IF('Precio Vino de Traslado Color'!G7="","",'Precio Vino de Traslado Color'!G7)</f>
        <v>3109.5328227898081</v>
      </c>
      <c r="L8" s="190">
        <f>+IF('Precio Vino de Traslado Color'!H7="","",'Precio Vino de Traslado Color'!H7)</f>
        <v>4486.0346487006736</v>
      </c>
      <c r="M8" s="21">
        <f>+IF('Precio Vino de Traslado Color'!I7="","",'Precio Vino de Traslado Color'!I7)</f>
        <v>0.4426715858480299</v>
      </c>
      <c r="N8" s="238">
        <f>+IF('Precio Vino de Traslado Color'!G75="","",'Precio Vino de Traslado Color'!G75)</f>
        <v>3330.304766385234</v>
      </c>
      <c r="O8" s="190">
        <f>+IF('Precio Vino de Traslado Color'!H75="","",'Precio Vino de Traslado Color'!H75)</f>
        <v>4142.714148219442</v>
      </c>
      <c r="P8" s="22">
        <f>+IF('Precio Vino de Traslado Color'!I75="","",'Precio Vino de Traslado Color'!I75)</f>
        <v>0.24394445518450558</v>
      </c>
    </row>
    <row r="9" spans="2:18" ht="13" customHeight="1">
      <c r="J9" s="19" t="str">
        <f>+'Resumen EXPORTACION'!Q8</f>
        <v>Feb</v>
      </c>
      <c r="K9" s="238">
        <f>+IF('Precio Vino de Traslado Color'!G8="","",'Precio Vino de Traslado Color'!G8)</f>
        <v>3322.5630665817152</v>
      </c>
      <c r="L9" s="190">
        <f>+IF('Precio Vino de Traslado Color'!H8="","",'Precio Vino de Traslado Color'!H8)</f>
        <v>3497.0533160880395</v>
      </c>
      <c r="M9" s="21">
        <f>+IF('Precio Vino de Traslado Color'!I8="","",'Precio Vino de Traslado Color'!I8)</f>
        <v>5.251676070842537E-2</v>
      </c>
      <c r="N9" s="238">
        <f>+IF('Precio Vino de Traslado Color'!G76="","",'Precio Vino de Traslado Color'!G76)</f>
        <v>3196.7799438744896</v>
      </c>
      <c r="O9" s="190">
        <f>+IF('Precio Vino de Traslado Color'!H76="","",'Precio Vino de Traslado Color'!H76)</f>
        <v>4426.1113608430705</v>
      </c>
      <c r="P9" s="22">
        <f>+IF('Precio Vino de Traslado Color'!I76="","",'Precio Vino de Traslado Color'!I76)</f>
        <v>0.38455303103492144</v>
      </c>
    </row>
    <row r="10" spans="2:18" ht="13" customHeight="1">
      <c r="J10" s="19" t="str">
        <f>+'Resumen EXPORTACION'!Q9</f>
        <v>Mar</v>
      </c>
      <c r="K10" s="238">
        <f>+IF('Precio Vino de Traslado Color'!G9="","",'Precio Vino de Traslado Color'!G9)</f>
        <v>3490.9817213292972</v>
      </c>
      <c r="L10" s="190">
        <f>+IF('Precio Vino de Traslado Color'!H9="","",'Precio Vino de Traslado Color'!H9)</f>
        <v>3924.6920800459748</v>
      </c>
      <c r="M10" s="21">
        <f>+IF('Precio Vino de Traslado Color'!I9="","",'Precio Vino de Traslado Color'!I9)</f>
        <v>0.12423736167588095</v>
      </c>
      <c r="N10" s="238">
        <f>+IF('Precio Vino de Traslado Color'!G77="","",'Precio Vino de Traslado Color'!G77)</f>
        <v>4134.1975676561942</v>
      </c>
      <c r="O10" s="190">
        <f>+IF('Precio Vino de Traslado Color'!H77="","",'Precio Vino de Traslado Color'!H77)</f>
        <v>4587.8076045134458</v>
      </c>
      <c r="P10" s="22">
        <f>+IF('Precio Vino de Traslado Color'!I77="","",'Precio Vino de Traslado Color'!I77)</f>
        <v>0.10972142221892334</v>
      </c>
    </row>
    <row r="11" spans="2:18" ht="13" customHeight="1">
      <c r="J11" s="19" t="str">
        <f>+'Resumen EXPORTACION'!Q10</f>
        <v>Abr</v>
      </c>
      <c r="K11" s="238">
        <f>+IF('Precio Vino de Traslado Color'!G10="","",'Precio Vino de Traslado Color'!G10)</f>
        <v>4117.9140844975218</v>
      </c>
      <c r="L11" s="190">
        <f>+IF('Precio Vino de Traslado Color'!H10="","",'Precio Vino de Traslado Color'!H10)</f>
        <v>4968.8023254521831</v>
      </c>
      <c r="M11" s="21">
        <f>+IF('Precio Vino de Traslado Color'!I10="","",'Precio Vino de Traslado Color'!I10)</f>
        <v>0.2066308872635183</v>
      </c>
      <c r="N11" s="238">
        <f>+IF('Precio Vino de Traslado Color'!G78="","",'Precio Vino de Traslado Color'!G78)</f>
        <v>4817.565301914382</v>
      </c>
      <c r="O11" s="190">
        <f>+IF('Precio Vino de Traslado Color'!H78="","",'Precio Vino de Traslado Color'!H78)</f>
        <v>5589.2950708091121</v>
      </c>
      <c r="P11" s="22">
        <f>+IF('Precio Vino de Traslado Color'!I78="","",'Precio Vino de Traslado Color'!I78)</f>
        <v>0.16019082680375152</v>
      </c>
    </row>
    <row r="12" spans="2:18" ht="13" customHeight="1">
      <c r="J12" s="19" t="str">
        <f>+'Resumen EXPORTACION'!Q11</f>
        <v>May</v>
      </c>
      <c r="K12" s="238">
        <f>+IF('Precio Vino de Traslado Color'!G11="","",'Precio Vino de Traslado Color'!G11)</f>
        <v>4207.8767661754719</v>
      </c>
      <c r="L12" s="190">
        <f>+IF('Precio Vino de Traslado Color'!H11="","",'Precio Vino de Traslado Color'!H11)</f>
        <v>5100.6052457776022</v>
      </c>
      <c r="M12" s="21">
        <f>+IF('Precio Vino de Traslado Color'!I11="","",'Precio Vino de Traslado Color'!I11)</f>
        <v>0.21215651721985407</v>
      </c>
      <c r="N12" s="238">
        <f>+IF('Precio Vino de Traslado Color'!G79="","",'Precio Vino de Traslado Color'!G79)</f>
        <v>5002.6868951249708</v>
      </c>
      <c r="O12" s="190">
        <f>+IF('Precio Vino de Traslado Color'!H79="","",'Precio Vino de Traslado Color'!H79)</f>
        <v>4857.3311437622224</v>
      </c>
      <c r="P12" s="22">
        <f>+IF('Precio Vino de Traslado Color'!I79="","",'Precio Vino de Traslado Color'!I79)</f>
        <v>-2.9055536436708662E-2</v>
      </c>
    </row>
    <row r="13" spans="2:18" ht="13" customHeight="1">
      <c r="J13" s="19" t="str">
        <f>+'Resumen EXPORTACION'!Q12</f>
        <v>Jun</v>
      </c>
      <c r="K13" s="238">
        <f>+IF('Precio Vino de Traslado Color'!G12="","",'Precio Vino de Traslado Color'!G12)</f>
        <v>4447.670143082838</v>
      </c>
      <c r="L13" s="190">
        <f>+IF('Precio Vino de Traslado Color'!H12="","",'Precio Vino de Traslado Color'!H12)</f>
        <v>4005.4373192802568</v>
      </c>
      <c r="M13" s="21">
        <f>+IF('Precio Vino de Traslado Color'!I12="","",'Precio Vino de Traslado Color'!I12)</f>
        <v>-9.9430220671907543E-2</v>
      </c>
      <c r="N13" s="238">
        <f>+IF('Precio Vino de Traslado Color'!G80="","",'Precio Vino de Traslado Color'!G80)</f>
        <v>4542.3193437621348</v>
      </c>
      <c r="O13" s="190">
        <f>+IF('Precio Vino de Traslado Color'!H80="","",'Precio Vino de Traslado Color'!H80)</f>
        <v>5495.9516430117783</v>
      </c>
      <c r="P13" s="22">
        <f>+IF('Precio Vino de Traslado Color'!I80="","",'Precio Vino de Traslado Color'!I80)</f>
        <v>0.20994391346774099</v>
      </c>
    </row>
    <row r="14" spans="2:18" ht="13" customHeight="1">
      <c r="J14" s="19" t="str">
        <f>+'Resumen EXPORTACION'!Q13</f>
        <v>Jul</v>
      </c>
      <c r="K14" s="238">
        <f>+IF('Precio Vino de Traslado Color'!G13="","",'Precio Vino de Traslado Color'!G13)</f>
        <v>4419.8552187249179</v>
      </c>
      <c r="L14" s="190">
        <f>+IF('Precio Vino de Traslado Color'!H13="","",'Precio Vino de Traslado Color'!H13)</f>
        <v>4451.7090979616114</v>
      </c>
      <c r="M14" s="21">
        <f>+IF('Precio Vino de Traslado Color'!I13="","",'Precio Vino de Traslado Color'!I13)</f>
        <v>7.2069960802658706E-3</v>
      </c>
      <c r="N14" s="238">
        <f>+IF('Precio Vino de Traslado Color'!G81="","",'Precio Vino de Traslado Color'!G81)</f>
        <v>4644.3292844536263</v>
      </c>
      <c r="O14" s="190">
        <f>+IF('Precio Vino de Traslado Color'!H81="","",'Precio Vino de Traslado Color'!H81)</f>
        <v>5173.0181512525469</v>
      </c>
      <c r="P14" s="22">
        <f>+IF('Precio Vino de Traslado Color'!I81="","",'Precio Vino de Traslado Color'!I81)</f>
        <v>0.11383535370083409</v>
      </c>
    </row>
    <row r="15" spans="2:18" ht="13" customHeight="1">
      <c r="J15" s="19" t="str">
        <f>+'Resumen EXPORTACION'!Q14</f>
        <v>Ago</v>
      </c>
      <c r="K15" s="238">
        <f>+IF('Precio Vino de Traslado Color'!G14="","",'Precio Vino de Traslado Color'!G14)</f>
        <v>4160.4242141794502</v>
      </c>
      <c r="L15" s="190" t="str">
        <f>+IF('Precio Vino de Traslado Color'!H14="","",'Precio Vino de Traslado Color'!H14)</f>
        <v/>
      </c>
      <c r="M15" s="21" t="str">
        <f>+IF('Precio Vino de Traslado Color'!I14="","",'Precio Vino de Traslado Color'!I14)</f>
        <v/>
      </c>
      <c r="N15" s="238">
        <f>+IF('Precio Vino de Traslado Color'!G82="","",'Precio Vino de Traslado Color'!G82)</f>
        <v>4511.8485126596242</v>
      </c>
      <c r="O15" s="190" t="str">
        <f>+IF('Precio Vino de Traslado Color'!H82="","",'Precio Vino de Traslado Color'!H82)</f>
        <v/>
      </c>
      <c r="P15" s="22" t="str">
        <f>+IF('Precio Vino de Traslado Color'!I82="","",'Precio Vino de Traslado Color'!I82)</f>
        <v/>
      </c>
    </row>
    <row r="16" spans="2:18" ht="13" customHeight="1">
      <c r="J16" s="19" t="str">
        <f>+'Resumen EXPORTACION'!Q15</f>
        <v>Sep</v>
      </c>
      <c r="K16" s="238">
        <f>+IF('Precio Vino de Traslado Color'!G15="","",'Precio Vino de Traslado Color'!G15)</f>
        <v>3731.1010880624999</v>
      </c>
      <c r="L16" s="190" t="str">
        <f>+IF('Precio Vino de Traslado Color'!H15="","",'Precio Vino de Traslado Color'!H15)</f>
        <v/>
      </c>
      <c r="M16" s="21" t="str">
        <f>+IF('Precio Vino de Traslado Color'!I15="","",'Precio Vino de Traslado Color'!I15)</f>
        <v/>
      </c>
      <c r="N16" s="238">
        <f>+IF('Precio Vino de Traslado Color'!G83="","",'Precio Vino de Traslado Color'!G83)</f>
        <v>4222.0989049724994</v>
      </c>
      <c r="O16" s="190" t="str">
        <f>+IF('Precio Vino de Traslado Color'!H83="","",'Precio Vino de Traslado Color'!H83)</f>
        <v/>
      </c>
      <c r="P16" s="22" t="str">
        <f>+IF('Precio Vino de Traslado Color'!I83="","",'Precio Vino de Traslado Color'!I83)</f>
        <v/>
      </c>
    </row>
    <row r="17" spans="10:16" ht="13" customHeight="1">
      <c r="J17" s="19" t="str">
        <f>+'Resumen EXPORTACION'!Q16</f>
        <v>Oct</v>
      </c>
      <c r="K17" s="238">
        <f>+IF('Precio Vino de Traslado Color'!G16="","",'Precio Vino de Traslado Color'!G16)</f>
        <v>4017.0496199999998</v>
      </c>
      <c r="L17" s="190" t="str">
        <f>+IF('Precio Vino de Traslado Color'!H16="","",'Precio Vino de Traslado Color'!H16)</f>
        <v/>
      </c>
      <c r="M17" s="21" t="str">
        <f>+IF('Precio Vino de Traslado Color'!I16="","",'Precio Vino de Traslado Color'!I16)</f>
        <v/>
      </c>
      <c r="N17" s="238">
        <f>+IF('Precio Vino de Traslado Color'!G84="","",'Precio Vino de Traslado Color'!G84)</f>
        <v>4435.7884214999995</v>
      </c>
      <c r="O17" s="190" t="str">
        <f>+IF('Precio Vino de Traslado Color'!H84="","",'Precio Vino de Traslado Color'!H84)</f>
        <v/>
      </c>
      <c r="P17" s="22" t="str">
        <f>+IF('Precio Vino de Traslado Color'!I84="","",'Precio Vino de Traslado Color'!I84)</f>
        <v/>
      </c>
    </row>
    <row r="18" spans="10:16" ht="13" customHeight="1">
      <c r="J18" s="19" t="str">
        <f>+'Resumen EXPORTACION'!Q17</f>
        <v>Nov</v>
      </c>
      <c r="K18" s="238">
        <f>+IF('Precio Vino de Traslado Color'!G17="","",'Precio Vino de Traslado Color'!G17)</f>
        <v>3514.8963599999997</v>
      </c>
      <c r="L18" s="190" t="str">
        <f>+IF('Precio Vino de Traslado Color'!H17="","",'Precio Vino de Traslado Color'!H17)</f>
        <v/>
      </c>
      <c r="M18" s="21" t="str">
        <f>+IF('Precio Vino de Traslado Color'!I17="","",'Precio Vino de Traslado Color'!I17)</f>
        <v/>
      </c>
      <c r="N18" s="238">
        <f>+IF('Precio Vino de Traslado Color'!G85="","",'Precio Vino de Traslado Color'!G85)</f>
        <v>4186.1086800000003</v>
      </c>
      <c r="O18" s="190" t="str">
        <f>+IF('Precio Vino de Traslado Color'!H85="","",'Precio Vino de Traslado Color'!H85)</f>
        <v/>
      </c>
      <c r="P18" s="22" t="str">
        <f>+IF('Precio Vino de Traslado Color'!I85="","",'Precio Vino de Traslado Color'!I85)</f>
        <v/>
      </c>
    </row>
    <row r="19" spans="10:16" ht="13" customHeight="1" thickBot="1">
      <c r="J19" s="23" t="str">
        <f>+'Resumen EXPORTACION'!Q18</f>
        <v>Dic</v>
      </c>
      <c r="K19" s="239">
        <f>+IF('Precio Vino de Traslado Color'!G18="","",'Precio Vino de Traslado Color'!G18)</f>
        <v>3181.98</v>
      </c>
      <c r="L19" s="200" t="str">
        <f>+IF('Precio Vino de Traslado Color'!H18="","",'Precio Vino de Traslado Color'!H18)</f>
        <v/>
      </c>
      <c r="M19" s="25" t="str">
        <f>+IF('Precio Vino de Traslado Color'!I18="","",'Precio Vino de Traslado Color'!I18)</f>
        <v/>
      </c>
      <c r="N19" s="239">
        <f>+IF('Precio Vino de Traslado Color'!G86="","",'Precio Vino de Traslado Color'!G86)</f>
        <v>3585.83</v>
      </c>
      <c r="O19" s="200" t="str">
        <f>+IF('Precio Vino de Traslado Color'!H86="","",'Precio Vino de Traslado Color'!H86)</f>
        <v/>
      </c>
      <c r="P19" s="29" t="str">
        <f>+IF('Precio Vino de Traslado Color'!I86="","",'Precio Vino de Traslado Color'!I86)</f>
        <v/>
      </c>
    </row>
    <row r="20" spans="10:16" ht="6" customHeight="1" thickBot="1"/>
    <row r="21" spans="10:16" ht="15" customHeight="1">
      <c r="J21" s="12"/>
      <c r="K21" s="262" t="s">
        <v>198</v>
      </c>
      <c r="L21" s="263"/>
      <c r="M21" s="268"/>
      <c r="N21" s="269" t="s">
        <v>199</v>
      </c>
      <c r="O21" s="263"/>
      <c r="P21" s="265"/>
    </row>
    <row r="22" spans="10:16" ht="42">
      <c r="J22" s="13"/>
      <c r="K22" s="237" t="s">
        <v>277</v>
      </c>
      <c r="L22" s="18" t="s">
        <v>278</v>
      </c>
      <c r="M22" s="10" t="s">
        <v>16</v>
      </c>
      <c r="N22" s="240" t="s">
        <v>277</v>
      </c>
      <c r="O22" s="18" t="s">
        <v>278</v>
      </c>
      <c r="P22" s="11" t="s">
        <v>16</v>
      </c>
    </row>
    <row r="23" spans="10:16" ht="13" customHeight="1">
      <c r="J23" s="19" t="str">
        <f>+J8</f>
        <v>Ene</v>
      </c>
      <c r="K23" s="238">
        <f>+IF('Precio Vino de Traslado Color'!G41="","",'Precio Vino de Traslado Color'!G24)</f>
        <v>3224.8128249401589</v>
      </c>
      <c r="L23" s="190">
        <f>+IF('Precio Vino de Traslado Color'!H41="","",'Precio Vino de Traslado Color'!H24)</f>
        <v>1892.2906641000964</v>
      </c>
      <c r="M23" s="21">
        <f>+IF('Precio Vino de Traslado Color'!H41="","",'Precio Vino de Traslado Color'!I41)</f>
        <v>0.37010404064004732</v>
      </c>
      <c r="N23" s="238">
        <f>+IF('Precio Vino de Traslado Color'!G109="","",'Precio Vino de Traslado Color'!G109)</f>
        <v>3133.4047352020852</v>
      </c>
      <c r="O23" s="190">
        <f>+IF('Precio Vino de Traslado Color'!H109="","",'Precio Vino de Traslado Color'!H109)</f>
        <v>3221.4051973051014</v>
      </c>
      <c r="P23" s="22">
        <f>+IF('Precio Vino de Traslado Color'!I109="","",'Precio Vino de Traslado Color'!I109)</f>
        <v>2.8084613875245523E-2</v>
      </c>
    </row>
    <row r="24" spans="10:16" ht="13" customHeight="1">
      <c r="J24" s="19" t="str">
        <f t="shared" ref="J24:J34" si="0">+J9</f>
        <v>Feb</v>
      </c>
      <c r="K24" s="238">
        <f>+IF('Precio Vino de Traslado Color'!G42="","",'Precio Vino de Traslado Color'!G25)</f>
        <v>2452.9032081120931</v>
      </c>
      <c r="L24" s="190">
        <f>+IF('Precio Vino de Traslado Color'!H42="","",'Precio Vino de Traslado Color'!H25)</f>
        <v>1833.6729994401717</v>
      </c>
      <c r="M24" s="21">
        <f>+IF('Precio Vino de Traslado Color'!H42="","",'Precio Vino de Traslado Color'!I42)</f>
        <v>0.105451023168184</v>
      </c>
      <c r="N24" s="238">
        <f>+IF('Precio Vino de Traslado Color'!G110="","",'Precio Vino de Traslado Color'!G110)</f>
        <v>3230.3462516725644</v>
      </c>
      <c r="O24" s="190">
        <f>+IF('Precio Vino de Traslado Color'!H110="","",'Precio Vino de Traslado Color'!H110)</f>
        <v>3357.132942280663</v>
      </c>
      <c r="P24" s="22">
        <f>+IF('Precio Vino de Traslado Color'!I110="","",'Precio Vino de Traslado Color'!I110)</f>
        <v>3.9248637988095858E-2</v>
      </c>
    </row>
    <row r="25" spans="10:16" ht="13" customHeight="1">
      <c r="J25" s="19" t="str">
        <f t="shared" si="0"/>
        <v>Mar</v>
      </c>
      <c r="K25" s="238">
        <f>+IF('Precio Vino de Traslado Color'!G43="","",'Precio Vino de Traslado Color'!G26)</f>
        <v>3068.6306803829661</v>
      </c>
      <c r="L25" s="190">
        <f>+IF('Precio Vino de Traslado Color'!H43="","",'Precio Vino de Traslado Color'!H26)</f>
        <v>4568.6987394733796</v>
      </c>
      <c r="M25" s="21">
        <f>+IF('Precio Vino de Traslado Color'!H43="","",'Precio Vino de Traslado Color'!I43)</f>
        <v>0.53412565736185025</v>
      </c>
      <c r="N25" s="238">
        <f>+IF('Precio Vino de Traslado Color'!G111="","",'Precio Vino de Traslado Color'!G111)</f>
        <v>4063.526722519568</v>
      </c>
      <c r="O25" s="190">
        <f>+IF('Precio Vino de Traslado Color'!H111="","",'Precio Vino de Traslado Color'!H111)</f>
        <v>3440.3797048307724</v>
      </c>
      <c r="P25" s="22">
        <f>+IF('Precio Vino de Traslado Color'!I111="","",'Precio Vino de Traslado Color'!I111)</f>
        <v>-0.15335127839455098</v>
      </c>
    </row>
    <row r="26" spans="10:16" ht="13" customHeight="1">
      <c r="J26" s="19" t="str">
        <f t="shared" si="0"/>
        <v>Abr</v>
      </c>
      <c r="K26" s="238">
        <f>+IF('Precio Vino de Traslado Color'!G44="","",'Precio Vino de Traslado Color'!G27)</f>
        <v>3645.2619611566106</v>
      </c>
      <c r="L26" s="190">
        <f>+IF('Precio Vino de Traslado Color'!H44="","",'Precio Vino de Traslado Color'!H27)</f>
        <v>6095.7724875587428</v>
      </c>
      <c r="M26" s="21">
        <f>+IF('Precio Vino de Traslado Color'!H44="","",'Precio Vino de Traslado Color'!I44)</f>
        <v>6.5581318494365659E-2</v>
      </c>
      <c r="N26" s="238">
        <f>+IF('Precio Vino de Traslado Color'!G112="","",'Precio Vino de Traslado Color'!G112)</f>
        <v>4709.9127986994463</v>
      </c>
      <c r="O26" s="190">
        <f>+IF('Precio Vino de Traslado Color'!H112="","",'Precio Vino de Traslado Color'!H112)</f>
        <v>4682.5448494364246</v>
      </c>
      <c r="P26" s="22">
        <f>+IF('Precio Vino de Traslado Color'!I112="","",'Precio Vino de Traslado Color'!I112)</f>
        <v>-5.8107125190468567E-3</v>
      </c>
    </row>
    <row r="27" spans="10:16" ht="13" customHeight="1">
      <c r="J27" s="19" t="str">
        <f t="shared" si="0"/>
        <v>May</v>
      </c>
      <c r="K27" s="238">
        <f>+IF('Precio Vino de Traslado Color'!G45="","",'Precio Vino de Traslado Color'!G28)</f>
        <v>3843.30421710463</v>
      </c>
      <c r="L27" s="190">
        <f>+IF('Precio Vino de Traslado Color'!H45="","",'Precio Vino de Traslado Color'!H28)</f>
        <v>5433.1138783783808</v>
      </c>
      <c r="M27" s="21">
        <f>+IF('Precio Vino de Traslado Color'!H45="","",'Precio Vino de Traslado Color'!I45)</f>
        <v>-0.22677187049545799</v>
      </c>
      <c r="N27" s="238">
        <f>+IF('Precio Vino de Traslado Color'!G113="","",'Precio Vino de Traslado Color'!G113)</f>
        <v>4221.6480443838427</v>
      </c>
      <c r="O27" s="190">
        <f>+IF('Precio Vino de Traslado Color'!H113="","",'Precio Vino de Traslado Color'!H113)</f>
        <v>4135.2498694446549</v>
      </c>
      <c r="P27" s="22">
        <f>+IF('Precio Vino de Traslado Color'!I113="","",'Precio Vino de Traslado Color'!I113)</f>
        <v>-2.0465508737547489E-2</v>
      </c>
    </row>
    <row r="28" spans="10:16" ht="13" customHeight="1">
      <c r="J28" s="19" t="str">
        <f t="shared" si="0"/>
        <v>Jun</v>
      </c>
      <c r="K28" s="238">
        <f>+IF('Precio Vino de Traslado Color'!G46="","",'Precio Vino de Traslado Color'!G29)</f>
        <v>4104.6179295859229</v>
      </c>
      <c r="L28" s="190">
        <f>+IF('Precio Vino de Traslado Color'!H46="","",'Precio Vino de Traslado Color'!H29)</f>
        <v>4082.1607463454839</v>
      </c>
      <c r="M28" s="21">
        <f>+IF('Precio Vino de Traslado Color'!H46="","",'Precio Vino de Traslado Color'!I46)</f>
        <v>-0.20624595827568482</v>
      </c>
      <c r="N28" s="238">
        <f>+IF('Precio Vino de Traslado Color'!G114="","",'Precio Vino de Traslado Color'!G114)</f>
        <v>3901.0367159712514</v>
      </c>
      <c r="O28" s="190">
        <f>+IF('Precio Vino de Traslado Color'!H114="","",'Precio Vino de Traslado Color'!H114)</f>
        <v>4227.4189701344312</v>
      </c>
      <c r="P28" s="22">
        <f>+IF('Precio Vino de Traslado Color'!I114="","",'Precio Vino de Traslado Color'!I114)</f>
        <v>8.3665517124444699E-2</v>
      </c>
    </row>
    <row r="29" spans="10:16" ht="13" customHeight="1">
      <c r="J29" s="19" t="str">
        <f t="shared" si="0"/>
        <v>Jul</v>
      </c>
      <c r="K29" s="238">
        <f>+IF('Precio Vino de Traslado Color'!G47="","",'Precio Vino de Traslado Color'!G30)</f>
        <v>3458.8164980810388</v>
      </c>
      <c r="L29" s="190">
        <f>+IF('Precio Vino de Traslado Color'!H47="","",'Precio Vino de Traslado Color'!H30)</f>
        <v>3077.3475777135932</v>
      </c>
      <c r="M29" s="21">
        <f>+IF('Precio Vino de Traslado Color'!H47="","",'Precio Vino de Traslado Color'!I47)</f>
        <v>-0.13128803410993783</v>
      </c>
      <c r="N29" s="238">
        <f>+IF('Precio Vino de Traslado Color'!G115="","",'Precio Vino de Traslado Color'!G115)</f>
        <v>4435.497725829302</v>
      </c>
      <c r="O29" s="190">
        <f>+IF('Precio Vino de Traslado Color'!H115="","",'Precio Vino de Traslado Color'!H115)</f>
        <v>4164.7489186468565</v>
      </c>
      <c r="P29" s="22">
        <f>+IF('Precio Vino de Traslado Color'!I115="","",'Precio Vino de Traslado Color'!I115)</f>
        <v>-6.1041358584356775E-2</v>
      </c>
    </row>
    <row r="30" spans="10:16" ht="13" customHeight="1">
      <c r="J30" s="19" t="str">
        <f t="shared" si="0"/>
        <v>Ago</v>
      </c>
      <c r="K30" s="238">
        <f>+IF('Precio Vino de Traslado Color'!G48="","",'Precio Vino de Traslado Color'!G31)</f>
        <v>2817.6629019545244</v>
      </c>
      <c r="L30" s="190" t="str">
        <f>+IF('Precio Vino de Traslado Color'!H48="","",'Precio Vino de Traslado Color'!H31)</f>
        <v/>
      </c>
      <c r="M30" s="21" t="str">
        <f>+IF('Precio Vino de Traslado Color'!H48="","",'Precio Vino de Traslado Color'!I48)</f>
        <v/>
      </c>
      <c r="N30" s="238">
        <f>+IF('Precio Vino de Traslado Color'!G116="","",'Precio Vino de Traslado Color'!G116)</f>
        <v>4470.373743827512</v>
      </c>
      <c r="O30" s="190" t="str">
        <f>+IF('Precio Vino de Traslado Color'!H116="","",'Precio Vino de Traslado Color'!H116)</f>
        <v/>
      </c>
      <c r="P30" s="22" t="str">
        <f>+IF('Precio Vino de Traslado Color'!I116="","",'Precio Vino de Traslado Color'!I116)</f>
        <v/>
      </c>
    </row>
    <row r="31" spans="10:16" ht="13" customHeight="1">
      <c r="J31" s="19" t="str">
        <f t="shared" si="0"/>
        <v>Sep</v>
      </c>
      <c r="K31" s="238">
        <f>+IF('Precio Vino de Traslado Color'!G49="","",'Precio Vino de Traslado Color'!G32)</f>
        <v>3393.4877824949999</v>
      </c>
      <c r="L31" s="190" t="str">
        <f>+IF('Precio Vino de Traslado Color'!H49="","",'Precio Vino de Traslado Color'!H32)</f>
        <v/>
      </c>
      <c r="M31" s="21" t="str">
        <f>+IF('Precio Vino de Traslado Color'!H49="","",'Precio Vino de Traslado Color'!I49)</f>
        <v/>
      </c>
      <c r="N31" s="238">
        <f>+IF('Precio Vino de Traslado Color'!G117="","",'Precio Vino de Traslado Color'!G117)</f>
        <v>4055.7093603974999</v>
      </c>
      <c r="O31" s="190" t="str">
        <f>+IF('Precio Vino de Traslado Color'!H117="","",'Precio Vino de Traslado Color'!H117)</f>
        <v/>
      </c>
      <c r="P31" s="22" t="str">
        <f>+IF('Precio Vino de Traslado Color'!I117="","",'Precio Vino de Traslado Color'!I117)</f>
        <v/>
      </c>
    </row>
    <row r="32" spans="10:16" ht="13" customHeight="1">
      <c r="J32" s="19" t="str">
        <f t="shared" si="0"/>
        <v>Oct</v>
      </c>
      <c r="K32" s="238">
        <f>+IF('Precio Vino de Traslado Color'!G50="","",'Precio Vino de Traslado Color'!G33)</f>
        <v>1926.6538575</v>
      </c>
      <c r="L32" s="190" t="str">
        <f>+IF('Precio Vino de Traslado Color'!H50="","",'Precio Vino de Traslado Color'!H33)</f>
        <v/>
      </c>
      <c r="M32" s="21" t="str">
        <f>+IF('Precio Vino de Traslado Color'!H50="","",'Precio Vino de Traslado Color'!I50)</f>
        <v/>
      </c>
      <c r="N32" s="238">
        <f>+IF('Precio Vino de Traslado Color'!G118="","",'Precio Vino de Traslado Color'!G118)</f>
        <v>3794.1414555000001</v>
      </c>
      <c r="O32" s="190" t="str">
        <f>+IF('Precio Vino de Traslado Color'!H118="","",'Precio Vino de Traslado Color'!H118)</f>
        <v/>
      </c>
      <c r="P32" s="22" t="str">
        <f>+IF('Precio Vino de Traslado Color'!I118="","",'Precio Vino de Traslado Color'!I118)</f>
        <v/>
      </c>
    </row>
    <row r="33" spans="10:16" ht="13" customHeight="1">
      <c r="J33" s="19" t="str">
        <f t="shared" si="0"/>
        <v>Nov</v>
      </c>
      <c r="K33" s="238">
        <f>+IF('Precio Vino de Traslado Color'!G51="","",'Precio Vino de Traslado Color'!G34)</f>
        <v>2008.00062</v>
      </c>
      <c r="L33" s="190" t="str">
        <f>+IF('Precio Vino de Traslado Color'!H51="","",'Precio Vino de Traslado Color'!H34)</f>
        <v/>
      </c>
      <c r="M33" s="21" t="str">
        <f>+IF('Precio Vino de Traslado Color'!H51="","",'Precio Vino de Traslado Color'!I51)</f>
        <v/>
      </c>
      <c r="N33" s="238">
        <f>+IF('Precio Vino de Traslado Color'!G119="","",'Precio Vino de Traslado Color'!G119)</f>
        <v>2995.3047000000001</v>
      </c>
      <c r="O33" s="190" t="str">
        <f>+IF('Precio Vino de Traslado Color'!H119="","",'Precio Vino de Traslado Color'!H119)</f>
        <v/>
      </c>
      <c r="P33" s="22" t="str">
        <f>+IF('Precio Vino de Traslado Color'!I119="","",'Precio Vino de Traslado Color'!I119)</f>
        <v/>
      </c>
    </row>
    <row r="34" spans="10:16" ht="13" customHeight="1" thickBot="1">
      <c r="J34" s="23" t="str">
        <f t="shared" si="0"/>
        <v>Dic</v>
      </c>
      <c r="K34" s="239">
        <f>+IF('Precio Vino de Traslado Color'!G52="","",'Precio Vino de Traslado Color'!G35)</f>
        <v>1800</v>
      </c>
      <c r="L34" s="200" t="str">
        <f>+IF('Precio Vino de Traslado Color'!H52="","",'Precio Vino de Traslado Color'!H35)</f>
        <v/>
      </c>
      <c r="M34" s="25" t="str">
        <f>+IF('Precio Vino de Traslado Color'!H52="","",'Precio Vino de Traslado Color'!I52)</f>
        <v/>
      </c>
      <c r="N34" s="239">
        <f>+IF('Precio Vino de Traslado Color'!G120="","",'Precio Vino de Traslado Color'!G120)</f>
        <v>3774.63</v>
      </c>
      <c r="O34" s="200" t="str">
        <f>+IF('Precio Vino de Traslado Color'!H120="","",'Precio Vino de Traslado Color'!H120)</f>
        <v/>
      </c>
      <c r="P34" s="29" t="str">
        <f>+IF('Precio Vino de Traslado Color'!I120="","",'Precio Vino de Traslado Color'!I120)</f>
        <v/>
      </c>
    </row>
    <row r="35" spans="10:16" ht="6" customHeight="1" thickBot="1"/>
    <row r="36" spans="10:16" ht="15" customHeight="1">
      <c r="J36" s="12"/>
      <c r="K36" s="262" t="s">
        <v>200</v>
      </c>
      <c r="L36" s="263"/>
      <c r="M36" s="268"/>
      <c r="N36" s="269" t="s">
        <v>201</v>
      </c>
      <c r="O36" s="263"/>
      <c r="P36" s="265"/>
    </row>
    <row r="37" spans="10:16" ht="42">
      <c r="J37" s="13"/>
      <c r="K37" s="237" t="s">
        <v>277</v>
      </c>
      <c r="L37" s="18" t="s">
        <v>278</v>
      </c>
      <c r="M37" s="10" t="s">
        <v>16</v>
      </c>
      <c r="N37" s="240" t="s">
        <v>277</v>
      </c>
      <c r="O37" s="18" t="s">
        <v>278</v>
      </c>
      <c r="P37" s="11" t="s">
        <v>16</v>
      </c>
    </row>
    <row r="38" spans="10:16" ht="13" customHeight="1">
      <c r="J38" s="19" t="str">
        <f>+J23</f>
        <v>Ene</v>
      </c>
      <c r="K38" s="238">
        <f>+IF('Precio Vino de Traslado Color'!G24="","",'Precio Vino de Traslado Color'!G24)</f>
        <v>3224.8128249401589</v>
      </c>
      <c r="L38" s="190">
        <f>+IF('Precio Vino de Traslado Color'!H24="","",'Precio Vino de Traslado Color'!H24)</f>
        <v>1892.2906641000964</v>
      </c>
      <c r="M38" s="21">
        <f>+IF('Precio Vino de Traslado Color'!I24="","",'Precio Vino de Traslado Color'!I24)</f>
        <v>-0.41320914830608479</v>
      </c>
      <c r="N38" s="238">
        <f>+IF('Precio Vino de Traslado Color'!G92="","",'Precio Vino de Traslado Color'!G92)</f>
        <v>3218.5421233101224</v>
      </c>
      <c r="O38" s="190">
        <f>+IF('Precio Vino de Traslado Color'!H92="","",'Precio Vino de Traslado Color'!H92)</f>
        <v>4040.6063522617901</v>
      </c>
      <c r="P38" s="22">
        <f>+IF('Precio Vino de Traslado Color'!I92="","",'Precio Vino de Traslado Color'!I92)</f>
        <v>0.25541509088786207</v>
      </c>
    </row>
    <row r="39" spans="10:16" ht="13" customHeight="1">
      <c r="J39" s="19" t="str">
        <f t="shared" ref="J39:J49" si="1">+J24</f>
        <v>Feb</v>
      </c>
      <c r="K39" s="238">
        <f>+IF('Precio Vino de Traslado Color'!G25="","",'Precio Vino de Traslado Color'!G25)</f>
        <v>2452.9032081120931</v>
      </c>
      <c r="L39" s="190">
        <f>+IF('Precio Vino de Traslado Color'!H25="","",'Precio Vino de Traslado Color'!H25)</f>
        <v>1833.6729994401717</v>
      </c>
      <c r="M39" s="21">
        <f>+IF('Precio Vino de Traslado Color'!I25="","",'Precio Vino de Traslado Color'!I25)</f>
        <v>-0.25244787752897901</v>
      </c>
      <c r="N39" s="238">
        <f>+IF('Precio Vino de Traslado Color'!G93="","",'Precio Vino de Traslado Color'!G93)</f>
        <v>2956.2167620121049</v>
      </c>
      <c r="O39" s="190">
        <f>+IF('Precio Vino de Traslado Color'!H93="","",'Precio Vino de Traslado Color'!H93)</f>
        <v>4532.5155607524321</v>
      </c>
      <c r="P39" s="22">
        <f>+IF('Precio Vino de Traslado Color'!I93="","",'Precio Vino de Traslado Color'!I93)</f>
        <v>0.53321489107160147</v>
      </c>
    </row>
    <row r="40" spans="10:16" ht="13" customHeight="1">
      <c r="J40" s="19" t="str">
        <f t="shared" si="1"/>
        <v>Mar</v>
      </c>
      <c r="K40" s="238">
        <f>+IF('Precio Vino de Traslado Color'!G26="","",'Precio Vino de Traslado Color'!G26)</f>
        <v>3068.6306803829661</v>
      </c>
      <c r="L40" s="190">
        <f>+IF('Precio Vino de Traslado Color'!H26="","",'Precio Vino de Traslado Color'!H26)</f>
        <v>4568.6987394733796</v>
      </c>
      <c r="M40" s="21">
        <f>+IF('Precio Vino de Traslado Color'!I26="","",'Precio Vino de Traslado Color'!I26)</f>
        <v>0.48883955592310135</v>
      </c>
      <c r="N40" s="238">
        <f>+IF('Precio Vino de Traslado Color'!G94="","",'Precio Vino de Traslado Color'!G94)</f>
        <v>3022.159611096612</v>
      </c>
      <c r="O40" s="190">
        <f>+IF('Precio Vino de Traslado Color'!H94="","",'Precio Vino de Traslado Color'!H94)</f>
        <v>4644.4535863161664</v>
      </c>
      <c r="P40" s="22">
        <f>+IF('Precio Vino de Traslado Color'!I94="","",'Precio Vino de Traslado Color'!I94)</f>
        <v>0.53679956851481236</v>
      </c>
    </row>
    <row r="41" spans="10:16" ht="13" customHeight="1">
      <c r="J41" s="19" t="str">
        <f t="shared" si="1"/>
        <v>Abr</v>
      </c>
      <c r="K41" s="238">
        <f>+IF('Precio Vino de Traslado Color'!G27="","",'Precio Vino de Traslado Color'!G27)</f>
        <v>3645.2619611566106</v>
      </c>
      <c r="L41" s="190">
        <f>+IF('Precio Vino de Traslado Color'!H27="","",'Precio Vino de Traslado Color'!H27)</f>
        <v>6095.7724875587428</v>
      </c>
      <c r="M41" s="21">
        <f>+IF('Precio Vino de Traslado Color'!I27="","",'Precio Vino de Traslado Color'!I27)</f>
        <v>0.672245383874855</v>
      </c>
      <c r="N41" s="238">
        <f>+IF('Precio Vino de Traslado Color'!G95="","",'Precio Vino de Traslado Color'!G95)</f>
        <v>4664.9117881538141</v>
      </c>
      <c r="O41" s="190">
        <f>+IF('Precio Vino de Traslado Color'!H95="","",'Precio Vino de Traslado Color'!H95)</f>
        <v>6058.9702771271886</v>
      </c>
      <c r="P41" s="22">
        <f>+IF('Precio Vino de Traslado Color'!I95="","",'Precio Vino de Traslado Color'!I95)</f>
        <v>0.29883919616947074</v>
      </c>
    </row>
    <row r="42" spans="10:16" ht="13" customHeight="1">
      <c r="J42" s="19" t="str">
        <f t="shared" si="1"/>
        <v>May</v>
      </c>
      <c r="K42" s="238">
        <f>+IF('Precio Vino de Traslado Color'!G28="","",'Precio Vino de Traslado Color'!G28)</f>
        <v>3843.30421710463</v>
      </c>
      <c r="L42" s="190">
        <f>+IF('Precio Vino de Traslado Color'!H28="","",'Precio Vino de Traslado Color'!H28)</f>
        <v>5433.1138783783808</v>
      </c>
      <c r="M42" s="21">
        <f>+IF('Precio Vino de Traslado Color'!I28="","",'Precio Vino de Traslado Color'!I28)</f>
        <v>0.41365699186608773</v>
      </c>
      <c r="N42" s="238">
        <f>+IF('Precio Vino de Traslado Color'!G96="","",'Precio Vino de Traslado Color'!G96)</f>
        <v>3619.0397586346744</v>
      </c>
      <c r="O42" s="190">
        <f>+IF('Precio Vino de Traslado Color'!H96="","",'Precio Vino de Traslado Color'!H96)</f>
        <v>5737.8754362118116</v>
      </c>
      <c r="P42" s="22">
        <f>+IF('Precio Vino de Traslado Color'!I96="","",'Precio Vino de Traslado Color'!I96)</f>
        <v>0.58546902462781802</v>
      </c>
    </row>
    <row r="43" spans="10:16" ht="13" customHeight="1">
      <c r="J43" s="19" t="str">
        <f t="shared" si="1"/>
        <v>Jun</v>
      </c>
      <c r="K43" s="238">
        <f>+IF('Precio Vino de Traslado Color'!G29="","",'Precio Vino de Traslado Color'!G29)</f>
        <v>4104.6179295859229</v>
      </c>
      <c r="L43" s="190">
        <f>+IF('Precio Vino de Traslado Color'!H29="","",'Precio Vino de Traslado Color'!H29)</f>
        <v>4082.1607463454839</v>
      </c>
      <c r="M43" s="21">
        <f>+IF('Precio Vino de Traslado Color'!I29="","",'Precio Vino de Traslado Color'!I29)</f>
        <v>-5.4711994211613657E-3</v>
      </c>
      <c r="N43" s="238">
        <f>+IF('Precio Vino de Traslado Color'!G97="","",'Precio Vino de Traslado Color'!G97)</f>
        <v>3918.9293375591119</v>
      </c>
      <c r="O43" s="190">
        <f>+IF('Precio Vino de Traslado Color'!H97="","",'Precio Vino de Traslado Color'!H97)</f>
        <v>4389.5171305808462</v>
      </c>
      <c r="P43" s="22">
        <f>+IF('Precio Vino de Traslado Color'!I97="","",'Precio Vino de Traslado Color'!I97)</f>
        <v>0.12008070380642222</v>
      </c>
    </row>
    <row r="44" spans="10:16" ht="13" customHeight="1">
      <c r="J44" s="19" t="str">
        <f t="shared" si="1"/>
        <v>Jul</v>
      </c>
      <c r="K44" s="238">
        <f>+IF('Precio Vino de Traslado Color'!G30="","",'Precio Vino de Traslado Color'!G30)</f>
        <v>3458.8164980810388</v>
      </c>
      <c r="L44" s="190">
        <f>+IF('Precio Vino de Traslado Color'!H30="","",'Precio Vino de Traslado Color'!H30)</f>
        <v>3077.3475777135932</v>
      </c>
      <c r="M44" s="21">
        <f>+IF('Precio Vino de Traslado Color'!I30="","",'Precio Vino de Traslado Color'!I30)</f>
        <v>-0.11028885764222696</v>
      </c>
      <c r="N44" s="238">
        <f>+IF('Precio Vino de Traslado Color'!G98="","",'Precio Vino de Traslado Color'!G98)</f>
        <v>4146.0237276668431</v>
      </c>
      <c r="O44" s="190">
        <f>+IF('Precio Vino de Traslado Color'!H98="","",'Precio Vino de Traslado Color'!H98)</f>
        <v>4626.9997465905317</v>
      </c>
      <c r="P44" s="22">
        <f>+IF('Precio Vino de Traslado Color'!I98="","",'Precio Vino de Traslado Color'!I98)</f>
        <v>0.11600898849519026</v>
      </c>
    </row>
    <row r="45" spans="10:16" ht="13" customHeight="1">
      <c r="J45" s="19" t="str">
        <f t="shared" si="1"/>
        <v>Ago</v>
      </c>
      <c r="K45" s="238">
        <f>+IF('Precio Vino de Traslado Color'!G31="","",'Precio Vino de Traslado Color'!G31)</f>
        <v>2817.6629019545244</v>
      </c>
      <c r="L45" s="190" t="str">
        <f>+IF('Precio Vino de Traslado Color'!H31="","",'Precio Vino de Traslado Color'!H31)</f>
        <v/>
      </c>
      <c r="M45" s="21" t="str">
        <f>+IF('Precio Vino de Traslado Color'!I31="","",'Precio Vino de Traslado Color'!I31)</f>
        <v/>
      </c>
      <c r="N45" s="238">
        <f>+IF('Precio Vino de Traslado Color'!G99="","",'Precio Vino de Traslado Color'!G99)</f>
        <v>3823.770814409475</v>
      </c>
      <c r="O45" s="190" t="str">
        <f>+IF('Precio Vino de Traslado Color'!H99="","",'Precio Vino de Traslado Color'!H99)</f>
        <v/>
      </c>
      <c r="P45" s="22" t="str">
        <f>+IF('Precio Vino de Traslado Color'!I99="","",'Precio Vino de Traslado Color'!I99)</f>
        <v/>
      </c>
    </row>
    <row r="46" spans="10:16" ht="13" customHeight="1">
      <c r="J46" s="19" t="str">
        <f t="shared" si="1"/>
        <v>Sep</v>
      </c>
      <c r="K46" s="238">
        <f>+IF('Precio Vino de Traslado Color'!G32="","",'Precio Vino de Traslado Color'!G32)</f>
        <v>3393.4877824949999</v>
      </c>
      <c r="L46" s="190" t="str">
        <f>+IF('Precio Vino de Traslado Color'!H32="","",'Precio Vino de Traslado Color'!H32)</f>
        <v/>
      </c>
      <c r="M46" s="21" t="str">
        <f>+IF('Precio Vino de Traslado Color'!I32="","",'Precio Vino de Traslado Color'!I32)</f>
        <v/>
      </c>
      <c r="N46" s="238">
        <f>+IF('Precio Vino de Traslado Color'!G100="","",'Precio Vino de Traslado Color'!G100)</f>
        <v>3580.66776123</v>
      </c>
      <c r="O46" s="190" t="str">
        <f>+IF('Precio Vino de Traslado Color'!H100="","",'Precio Vino de Traslado Color'!H100)</f>
        <v/>
      </c>
      <c r="P46" s="22" t="str">
        <f>+IF('Precio Vino de Traslado Color'!I100="","",'Precio Vino de Traslado Color'!I100)</f>
        <v/>
      </c>
    </row>
    <row r="47" spans="10:16" ht="13" customHeight="1">
      <c r="J47" s="19" t="str">
        <f t="shared" si="1"/>
        <v>Oct</v>
      </c>
      <c r="K47" s="238">
        <f>+IF('Precio Vino de Traslado Color'!G33="","",'Precio Vino de Traslado Color'!G33)</f>
        <v>1926.6538575</v>
      </c>
      <c r="L47" s="190" t="str">
        <f>+IF('Precio Vino de Traslado Color'!H33="","",'Precio Vino de Traslado Color'!H33)</f>
        <v/>
      </c>
      <c r="M47" s="21" t="str">
        <f>+IF('Precio Vino de Traslado Color'!I33="","",'Precio Vino de Traslado Color'!I33)</f>
        <v/>
      </c>
      <c r="N47" s="238">
        <f>+IF('Precio Vino de Traslado Color'!G101="","",'Precio Vino de Traslado Color'!G101)</f>
        <v>2701.1456204999999</v>
      </c>
      <c r="O47" s="190" t="str">
        <f>+IF('Precio Vino de Traslado Color'!H101="","",'Precio Vino de Traslado Color'!H101)</f>
        <v/>
      </c>
      <c r="P47" s="22" t="str">
        <f>+IF('Precio Vino de Traslado Color'!I101="","",'Precio Vino de Traslado Color'!I101)</f>
        <v/>
      </c>
    </row>
    <row r="48" spans="10:16" ht="13" customHeight="1">
      <c r="J48" s="19" t="str">
        <f t="shared" si="1"/>
        <v>Nov</v>
      </c>
      <c r="K48" s="238">
        <f>+IF('Precio Vino de Traslado Color'!G34="","",'Precio Vino de Traslado Color'!G34)</f>
        <v>2008.00062</v>
      </c>
      <c r="L48" s="190" t="str">
        <f>+IF('Precio Vino de Traslado Color'!H34="","",'Precio Vino de Traslado Color'!H34)</f>
        <v/>
      </c>
      <c r="M48" s="21" t="str">
        <f>+IF('Precio Vino de Traslado Color'!I34="","",'Precio Vino de Traslado Color'!I34)</f>
        <v/>
      </c>
      <c r="N48" s="238">
        <f>+IF('Precio Vino de Traslado Color'!G102="","",'Precio Vino de Traslado Color'!G102)</f>
        <v>3210.9076800000003</v>
      </c>
      <c r="O48" s="190" t="str">
        <f>+IF('Precio Vino de Traslado Color'!H102="","",'Precio Vino de Traslado Color'!H102)</f>
        <v/>
      </c>
      <c r="P48" s="22" t="str">
        <f>+IF('Precio Vino de Traslado Color'!I102="","",'Precio Vino de Traslado Color'!I102)</f>
        <v/>
      </c>
    </row>
    <row r="49" spans="10:16" ht="13" customHeight="1" thickBot="1">
      <c r="J49" s="23" t="str">
        <f t="shared" si="1"/>
        <v>Dic</v>
      </c>
      <c r="K49" s="239">
        <f>+IF('Precio Vino de Traslado Color'!G35="","",'Precio Vino de Traslado Color'!G35)</f>
        <v>1800</v>
      </c>
      <c r="L49" s="200" t="str">
        <f>+IF('Precio Vino de Traslado Color'!H35="","",'Precio Vino de Traslado Color'!H35)</f>
        <v/>
      </c>
      <c r="M49" s="25" t="str">
        <f>+IF('Precio Vino de Traslado Color'!I35="","",'Precio Vino de Traslado Color'!I35)</f>
        <v/>
      </c>
      <c r="N49" s="239">
        <f>+IF('Precio Vino de Traslado Color'!G103="","",'Precio Vino de Traslado Color'!G103)</f>
        <v>3171.23</v>
      </c>
      <c r="O49" s="200" t="str">
        <f>+IF('Precio Vino de Traslado Color'!H103="","",'Precio Vino de Traslado Color'!H103)</f>
        <v/>
      </c>
      <c r="P49" s="29" t="str">
        <f>+IF('Precio Vino de Traslado Color'!I103="","",'Precio Vino de Traslado Color'!I103)</f>
        <v/>
      </c>
    </row>
    <row r="50" spans="10:16" ht="6" customHeight="1" thickBot="1"/>
    <row r="51" spans="10:16" ht="15" customHeight="1">
      <c r="J51" s="12"/>
      <c r="K51" s="262" t="s">
        <v>202</v>
      </c>
      <c r="L51" s="263"/>
      <c r="M51" s="268"/>
      <c r="N51" s="269" t="s">
        <v>203</v>
      </c>
      <c r="O51" s="263"/>
      <c r="P51" s="265"/>
    </row>
    <row r="52" spans="10:16" ht="42">
      <c r="J52" s="13"/>
      <c r="K52" s="237" t="s">
        <v>277</v>
      </c>
      <c r="L52" s="18" t="s">
        <v>278</v>
      </c>
      <c r="M52" s="10" t="s">
        <v>16</v>
      </c>
      <c r="N52" s="240" t="s">
        <v>277</v>
      </c>
      <c r="O52" s="18" t="s">
        <v>278</v>
      </c>
      <c r="P52" s="11" t="s">
        <v>16</v>
      </c>
    </row>
    <row r="53" spans="10:16" ht="13" customHeight="1">
      <c r="J53" s="19" t="str">
        <f>+J38</f>
        <v>Ene</v>
      </c>
      <c r="K53" s="238">
        <f>+IF('Precio Vino de Traslado Color'!G58="","",'Precio Vino de Traslado Color'!G58)</f>
        <v>3025.9522985347453</v>
      </c>
      <c r="L53" s="190">
        <f>+IF('Precio Vino de Traslado Color'!H58="","",'Precio Vino de Traslado Color'!H58)</f>
        <v>4225.1491819056801</v>
      </c>
      <c r="M53" s="21">
        <f>+IF('Precio Vino de Traslado Color'!I58="","",'Precio Vino de Traslado Color'!I58)</f>
        <v>0.39630396155009473</v>
      </c>
      <c r="N53" s="238">
        <f>+IF('Precio Vino de Traslado Color'!G126="","",'Precio Vino de Traslado Color'!G126)</f>
        <v>3264.5416840031035</v>
      </c>
      <c r="O53" s="190">
        <f>+IF('Precio Vino de Traslado Color'!H126="","",'Precio Vino de Traslado Color'!H126)</f>
        <v>3807.940327237729</v>
      </c>
      <c r="P53" s="22">
        <f>+IF('Precio Vino de Traslado Color'!I126="","",'Precio Vino de Traslado Color'!I126)</f>
        <v>0.16645480310372074</v>
      </c>
    </row>
    <row r="54" spans="10:16" ht="13" customHeight="1">
      <c r="J54" s="19" t="str">
        <f t="shared" ref="J54:J64" si="2">+J39</f>
        <v>Feb</v>
      </c>
      <c r="K54" s="238">
        <f>+IF('Precio Vino de Traslado Color'!G59="","",'Precio Vino de Traslado Color'!G59)</f>
        <v>3141.7367702570659</v>
      </c>
      <c r="L54" s="190">
        <f>+IF('Precio Vino de Traslado Color'!H59="","",'Precio Vino de Traslado Color'!H59)</f>
        <v>3355.845980035539</v>
      </c>
      <c r="M54" s="21">
        <f>+IF('Precio Vino de Traslado Color'!I59="","",'Precio Vino de Traslado Color'!I59)</f>
        <v>6.8149951900952521E-2</v>
      </c>
      <c r="N54" s="238">
        <f>+IF('Precio Vino de Traslado Color'!G127="","",'Precio Vino de Traslado Color'!G127)</f>
        <v>3191.9608805972562</v>
      </c>
      <c r="O54" s="190">
        <f>+IF('Precio Vino de Traslado Color'!H127="","",'Precio Vino de Traslado Color'!H127)</f>
        <v>3911.5562774800915</v>
      </c>
      <c r="P54" s="22">
        <f>+IF('Precio Vino de Traslado Color'!I127="","",'Precio Vino de Traslado Color'!I127)</f>
        <v>0.22543991727999813</v>
      </c>
    </row>
    <row r="55" spans="10:16" ht="13" customHeight="1">
      <c r="J55" s="19" t="str">
        <f t="shared" si="2"/>
        <v>Mar</v>
      </c>
      <c r="K55" s="238">
        <f>+IF('Precio Vino de Traslado Color'!G60="","",'Precio Vino de Traslado Color'!G60)</f>
        <v>3271.4695320864612</v>
      </c>
      <c r="L55" s="190">
        <f>+IF('Precio Vino de Traslado Color'!H60="","",'Precio Vino de Traslado Color'!H60)</f>
        <v>3949.8833881510936</v>
      </c>
      <c r="M55" s="21">
        <f>+IF('Precio Vino de Traslado Color'!I60="","",'Precio Vino de Traslado Color'!I60)</f>
        <v>0.20737281805952112</v>
      </c>
      <c r="N55" s="238">
        <f>+IF('Precio Vino de Traslado Color'!G128="","",'Precio Vino de Traslado Color'!G128)</f>
        <v>4021.4483076210872</v>
      </c>
      <c r="O55" s="190">
        <f>+IF('Precio Vino de Traslado Color'!H128="","",'Precio Vino de Traslado Color'!H128)</f>
        <v>4256.0473813561566</v>
      </c>
      <c r="P55" s="22">
        <f>+IF('Precio Vino de Traslado Color'!I128="","",'Precio Vino de Traslado Color'!I128)</f>
        <v>5.8336961161598921E-2</v>
      </c>
    </row>
    <row r="56" spans="10:16" ht="13" customHeight="1">
      <c r="J56" s="19" t="str">
        <f t="shared" si="2"/>
        <v>Abr</v>
      </c>
      <c r="K56" s="238">
        <f>+IF('Precio Vino de Traslado Color'!G61="","",'Precio Vino de Traslado Color'!G61)</f>
        <v>4021.0679989093237</v>
      </c>
      <c r="L56" s="190">
        <f>+IF('Precio Vino de Traslado Color'!H61="","",'Precio Vino de Traslado Color'!H61)</f>
        <v>4916.9963870045831</v>
      </c>
      <c r="M56" s="21">
        <f>+IF('Precio Vino de Traslado Color'!I61="","",'Precio Vino de Traslado Color'!I61)</f>
        <v>0.22280856437599939</v>
      </c>
      <c r="N56" s="238">
        <f>+IF('Precio Vino de Traslado Color'!G129="","",'Precio Vino de Traslado Color'!G129)</f>
        <v>4771.8824578756348</v>
      </c>
      <c r="O56" s="190">
        <f>+IF('Precio Vino de Traslado Color'!H129="","",'Precio Vino de Traslado Color'!H129)</f>
        <v>5255.1329507377914</v>
      </c>
      <c r="P56" s="22">
        <f>+IF('Precio Vino de Traslado Color'!I129="","",'Precio Vino de Traslado Color'!I129)</f>
        <v>0.1012704099751216</v>
      </c>
    </row>
    <row r="57" spans="10:16" ht="13" customHeight="1">
      <c r="J57" s="19" t="str">
        <f t="shared" si="2"/>
        <v>May</v>
      </c>
      <c r="K57" s="238">
        <f>+IF('Precio Vino de Traslado Color'!G62="","",'Precio Vino de Traslado Color'!G62)</f>
        <v>4497.3343811773912</v>
      </c>
      <c r="L57" s="190">
        <f>+IF('Precio Vino de Traslado Color'!H62="","",'Precio Vino de Traslado Color'!H62)</f>
        <v>4591.6614094931547</v>
      </c>
      <c r="M57" s="21">
        <f>+IF('Precio Vino de Traslado Color'!I62="","",'Precio Vino de Traslado Color'!I62)</f>
        <v>2.0973985992802424E-2</v>
      </c>
      <c r="N57" s="238">
        <f>+IF('Precio Vino de Traslado Color'!G130="","",'Precio Vino de Traslado Color'!G130)</f>
        <v>4690.8525052524619</v>
      </c>
      <c r="O57" s="190">
        <f>+IF('Precio Vino de Traslado Color'!H130="","",'Precio Vino de Traslado Color'!H130)</f>
        <v>4664.1146824851467</v>
      </c>
      <c r="P57" s="22">
        <f>+IF('Precio Vino de Traslado Color'!I130="","",'Precio Vino de Traslado Color'!I130)</f>
        <v>-5.6999922162072059E-3</v>
      </c>
    </row>
    <row r="58" spans="10:16" ht="13" customHeight="1">
      <c r="J58" s="19" t="str">
        <f t="shared" si="2"/>
        <v>Jun</v>
      </c>
      <c r="K58" s="238">
        <f>+IF('Precio Vino de Traslado Color'!G63="","",'Precio Vino de Traslado Color'!G63)</f>
        <v>4425.4938810879303</v>
      </c>
      <c r="L58" s="190">
        <f>+IF('Precio Vino de Traslado Color'!H63="","",'Precio Vino de Traslado Color'!H63)</f>
        <v>3791.3285040548676</v>
      </c>
      <c r="M58" s="21">
        <f>+IF('Precio Vino de Traslado Color'!I63="","",'Precio Vino de Traslado Color'!I63)</f>
        <v>-0.14329821576369783</v>
      </c>
      <c r="N58" s="238">
        <f>+IF('Precio Vino de Traslado Color'!G131="","",'Precio Vino de Traslado Color'!G131)</f>
        <v>4320.8695739551467</v>
      </c>
      <c r="O58" s="190">
        <f>+IF('Precio Vino de Traslado Color'!H131="","",'Precio Vino de Traslado Color'!H131)</f>
        <v>5033.9586664259405</v>
      </c>
      <c r="P58" s="22">
        <f>+IF('Precio Vino de Traslado Color'!I131="","",'Precio Vino de Traslado Color'!I131)</f>
        <v>0.16503369987584726</v>
      </c>
    </row>
    <row r="59" spans="10:16" ht="13" customHeight="1">
      <c r="J59" s="19" t="str">
        <f t="shared" si="2"/>
        <v>Jul</v>
      </c>
      <c r="K59" s="238">
        <f>+IF('Precio Vino de Traslado Color'!G64="","",'Precio Vino de Traslado Color'!G64)</f>
        <v>4244.5399804011749</v>
      </c>
      <c r="L59" s="190">
        <f>+IF('Precio Vino de Traslado Color'!H64="","",'Precio Vino de Traslado Color'!H64)</f>
        <v>3986.2765284006055</v>
      </c>
      <c r="M59" s="21">
        <f>+IF('Precio Vino de Traslado Color'!I64="","",'Precio Vino de Traslado Color'!I64)</f>
        <v>-6.0846040605832541E-2</v>
      </c>
      <c r="N59" s="238">
        <f>+IF('Precio Vino de Traslado Color'!G132="","",'Precio Vino de Traslado Color'!G132)</f>
        <v>4532.1214571663895</v>
      </c>
      <c r="O59" s="190">
        <f>+IF('Precio Vino de Traslado Color'!H132="","",'Precio Vino de Traslado Color'!H132)</f>
        <v>4560.8140351886486</v>
      </c>
      <c r="P59" s="22">
        <f>+IF('Precio Vino de Traslado Color'!I132="","",'Precio Vino de Traslado Color'!I132)</f>
        <v>6.3309375738129781E-3</v>
      </c>
    </row>
    <row r="60" spans="10:16" ht="13" customHeight="1">
      <c r="J60" s="19" t="str">
        <f t="shared" si="2"/>
        <v>Ago</v>
      </c>
      <c r="K60" s="238">
        <f>+IF('Precio Vino de Traslado Color'!G65="","",'Precio Vino de Traslado Color'!G65)</f>
        <v>4035.3730562717992</v>
      </c>
      <c r="L60" s="190" t="str">
        <f>+IF('Precio Vino de Traslado Color'!H65="","",'Precio Vino de Traslado Color'!H65)</f>
        <v/>
      </c>
      <c r="M60" s="21" t="str">
        <f>+IF('Precio Vino de Traslado Color'!I65="","",'Precio Vino de Traslado Color'!I65)</f>
        <v/>
      </c>
      <c r="N60" s="238">
        <f>+IF('Precio Vino de Traslado Color'!G133="","",'Precio Vino de Traslado Color'!G133)</f>
        <v>4483.8225559247621</v>
      </c>
      <c r="O60" s="190" t="str">
        <f>+IF('Precio Vino de Traslado Color'!H133="","",'Precio Vino de Traslado Color'!H133)</f>
        <v/>
      </c>
      <c r="P60" s="22" t="str">
        <f>+IF('Precio Vino de Traslado Color'!I133="","",'Precio Vino de Traslado Color'!I133)</f>
        <v/>
      </c>
    </row>
    <row r="61" spans="10:16" ht="13" customHeight="1">
      <c r="J61" s="19" t="str">
        <f t="shared" si="2"/>
        <v>Sep</v>
      </c>
      <c r="K61" s="238">
        <f>+IF('Precio Vino de Traslado Color'!G66="","",'Precio Vino de Traslado Color'!G66)</f>
        <v>3600.4671259649995</v>
      </c>
      <c r="L61" s="190" t="str">
        <f>+IF('Precio Vino de Traslado Color'!H66="","",'Precio Vino de Traslado Color'!H66)</f>
        <v/>
      </c>
      <c r="M61" s="21" t="str">
        <f>+IF('Precio Vino de Traslado Color'!I66="","",'Precio Vino de Traslado Color'!I66)</f>
        <v/>
      </c>
      <c r="N61" s="238">
        <f>+IF('Precio Vino de Traslado Color'!G134="","",'Precio Vino de Traslado Color'!G134)</f>
        <v>4118.9726253599993</v>
      </c>
      <c r="O61" s="190" t="str">
        <f>+IF('Precio Vino de Traslado Color'!H134="","",'Precio Vino de Traslado Color'!H134)</f>
        <v/>
      </c>
      <c r="P61" s="22" t="str">
        <f>+IF('Precio Vino de Traslado Color'!I134="","",'Precio Vino de Traslado Color'!I134)</f>
        <v/>
      </c>
    </row>
    <row r="62" spans="10:16" ht="13" customHeight="1">
      <c r="J62" s="19" t="str">
        <f t="shared" si="2"/>
        <v>Oct</v>
      </c>
      <c r="K62" s="238">
        <f>+IF('Precio Vino de Traslado Color'!G67="","",'Precio Vino de Traslado Color'!G67)</f>
        <v>3711.2597505000003</v>
      </c>
      <c r="L62" s="190" t="str">
        <f>+IF('Precio Vino de Traslado Color'!H67="","",'Precio Vino de Traslado Color'!H67)</f>
        <v/>
      </c>
      <c r="M62" s="21" t="str">
        <f>+IF('Precio Vino de Traslado Color'!I67="","",'Precio Vino de Traslado Color'!I67)</f>
        <v/>
      </c>
      <c r="N62" s="238">
        <f>+IF('Precio Vino de Traslado Color'!G135="","",'Precio Vino de Traslado Color'!G135)</f>
        <v>4234.9465800000007</v>
      </c>
      <c r="O62" s="190" t="str">
        <f>+IF('Precio Vino de Traslado Color'!H135="","",'Precio Vino de Traslado Color'!H135)</f>
        <v/>
      </c>
      <c r="P62" s="22" t="str">
        <f>+IF('Precio Vino de Traslado Color'!I135="","",'Precio Vino de Traslado Color'!I135)</f>
        <v/>
      </c>
    </row>
    <row r="63" spans="10:16" ht="13" customHeight="1">
      <c r="J63" s="19" t="str">
        <f t="shared" si="2"/>
        <v>Nov</v>
      </c>
      <c r="K63" s="238">
        <f>+IF('Precio Vino de Traslado Color'!G68="","",'Precio Vino de Traslado Color'!G68)</f>
        <v>3035.8489800000002</v>
      </c>
      <c r="L63" s="190" t="str">
        <f>+IF('Precio Vino de Traslado Color'!H68="","",'Precio Vino de Traslado Color'!H68)</f>
        <v/>
      </c>
      <c r="M63" s="21" t="str">
        <f>+IF('Precio Vino de Traslado Color'!I68="","",'Precio Vino de Traslado Color'!I68)</f>
        <v/>
      </c>
      <c r="N63" s="238">
        <f>+IF('Precio Vino de Traslado Color'!G136="","",'Precio Vino de Traslado Color'!G136)</f>
        <v>3686.2078800000004</v>
      </c>
      <c r="O63" s="190" t="str">
        <f>+IF('Precio Vino de Traslado Color'!H136="","",'Precio Vino de Traslado Color'!H136)</f>
        <v/>
      </c>
      <c r="P63" s="22" t="str">
        <f>+IF('Precio Vino de Traslado Color'!I136="","",'Precio Vino de Traslado Color'!I136)</f>
        <v/>
      </c>
    </row>
    <row r="64" spans="10:16" ht="13" customHeight="1" thickBot="1">
      <c r="J64" s="23" t="str">
        <f t="shared" si="2"/>
        <v>Dic</v>
      </c>
      <c r="K64" s="239">
        <f>+IF('Precio Vino de Traslado Color'!G69="","",'Precio Vino de Traslado Color'!G69)</f>
        <v>2959.6</v>
      </c>
      <c r="L64" s="200" t="str">
        <f>+IF('Precio Vino de Traslado Color'!H69="","",'Precio Vino de Traslado Color'!H69)</f>
        <v/>
      </c>
      <c r="M64" s="25" t="str">
        <f>+IF('Precio Vino de Traslado Color'!I69="","",'Precio Vino de Traslado Color'!I69)</f>
        <v/>
      </c>
      <c r="N64" s="239">
        <f>+IF('Precio Vino de Traslado Color'!G137="","",'Precio Vino de Traslado Color'!G137)</f>
        <v>3637.96</v>
      </c>
      <c r="O64" s="200" t="str">
        <f>+IF('Precio Vino de Traslado Color'!H137="","",'Precio Vino de Traslado Color'!H137)</f>
        <v/>
      </c>
      <c r="P64" s="29" t="str">
        <f>+IF('Precio Vino de Traslado Color'!I137="","",'Precio Vino de Traslado Color'!I137)</f>
        <v/>
      </c>
    </row>
    <row r="65" ht="6" customHeight="1"/>
  </sheetData>
  <mergeCells count="10">
    <mergeCell ref="K51:M51"/>
    <mergeCell ref="N51:P51"/>
    <mergeCell ref="B2:P2"/>
    <mergeCell ref="B4:P4"/>
    <mergeCell ref="K6:M6"/>
    <mergeCell ref="N6:P6"/>
    <mergeCell ref="K21:M21"/>
    <mergeCell ref="N21:P21"/>
    <mergeCell ref="K36:M36"/>
    <mergeCell ref="N36:P36"/>
  </mergeCells>
  <hyperlinks>
    <hyperlink ref="R2" location="INDICE!A1" display="VOLVER INDICE"/>
  </hyperlinks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74"/>
  <sheetViews>
    <sheetView workbookViewId="0">
      <selection activeCell="Z4" sqref="Z4"/>
    </sheetView>
  </sheetViews>
  <sheetFormatPr baseColWidth="10" defaultRowHeight="14" x14ac:dyDescent="0"/>
  <cols>
    <col min="1" max="1" width="10.6640625" style="2" customWidth="1"/>
    <col min="2" max="9" width="9.5" style="2" customWidth="1"/>
    <col min="10" max="10" width="4.5" style="2" customWidth="1"/>
    <col min="11" max="11" width="10.6640625" style="2" customWidth="1"/>
    <col min="12" max="19" width="9.5" style="2" customWidth="1"/>
    <col min="20" max="20" width="9.6640625" style="2" customWidth="1"/>
    <col min="21" max="21" width="10.83203125" style="2"/>
    <col min="22" max="22" width="14.5" style="2" bestFit="1" customWidth="1"/>
    <col min="23" max="16384" width="10.83203125" style="2"/>
  </cols>
  <sheetData>
    <row r="1" spans="1:22" ht="15">
      <c r="A1" s="281" t="s">
        <v>17</v>
      </c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  <c r="P1" s="282"/>
      <c r="Q1" s="282"/>
      <c r="R1" s="282"/>
      <c r="S1" s="282"/>
      <c r="T1" s="282"/>
      <c r="V1" s="192" t="s">
        <v>206</v>
      </c>
    </row>
    <row r="2" spans="1:22" ht="15">
      <c r="A2" s="281" t="s">
        <v>18</v>
      </c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2"/>
      <c r="Q2" s="282"/>
      <c r="R2" s="282"/>
      <c r="S2" s="282"/>
      <c r="T2" s="282"/>
    </row>
    <row r="3" spans="1:22" ht="15">
      <c r="A3" s="283" t="s">
        <v>19</v>
      </c>
      <c r="B3" s="284"/>
      <c r="C3" s="284"/>
      <c r="D3" s="284"/>
      <c r="E3" s="284"/>
      <c r="F3" s="284"/>
      <c r="G3" s="284"/>
      <c r="H3" s="284"/>
      <c r="I3" s="284"/>
      <c r="J3" s="284"/>
      <c r="K3" s="284"/>
      <c r="L3" s="284"/>
      <c r="M3" s="284"/>
      <c r="N3" s="284"/>
      <c r="O3" s="284"/>
      <c r="P3" s="284"/>
      <c r="Q3" s="284"/>
      <c r="R3" s="284"/>
      <c r="S3" s="284"/>
      <c r="T3" s="284"/>
    </row>
    <row r="4" spans="1:22" ht="15" thickBot="1"/>
    <row r="5" spans="1:22" ht="15.75" customHeight="1" thickBot="1">
      <c r="A5" s="275" t="s">
        <v>222</v>
      </c>
      <c r="B5" s="276"/>
      <c r="C5" s="276"/>
      <c r="D5" s="276"/>
      <c r="E5" s="276"/>
      <c r="F5" s="276"/>
      <c r="G5" s="276"/>
      <c r="H5" s="276"/>
      <c r="I5" s="277"/>
      <c r="K5" s="275" t="s">
        <v>223</v>
      </c>
      <c r="L5" s="276"/>
      <c r="M5" s="276"/>
      <c r="N5" s="276"/>
      <c r="O5" s="276"/>
      <c r="P5" s="276"/>
      <c r="Q5" s="276"/>
      <c r="R5" s="276"/>
      <c r="S5" s="276"/>
      <c r="T5" s="277"/>
    </row>
    <row r="6" spans="1:22" ht="42">
      <c r="A6" s="38"/>
      <c r="B6" s="209">
        <v>2016</v>
      </c>
      <c r="C6" s="39">
        <f>+B6+1</f>
        <v>2017</v>
      </c>
      <c r="D6" s="39">
        <f t="shared" ref="D6:H6" si="0">+C6+1</f>
        <v>2018</v>
      </c>
      <c r="E6" s="39">
        <f t="shared" si="0"/>
        <v>2019</v>
      </c>
      <c r="F6" s="39">
        <f t="shared" si="0"/>
        <v>2020</v>
      </c>
      <c r="G6" s="210">
        <f t="shared" si="0"/>
        <v>2021</v>
      </c>
      <c r="H6" s="40">
        <f t="shared" si="0"/>
        <v>2022</v>
      </c>
      <c r="I6" s="41" t="s">
        <v>16</v>
      </c>
      <c r="K6" s="67"/>
      <c r="L6" s="66">
        <v>2016</v>
      </c>
      <c r="M6" s="66">
        <f>+L6+1</f>
        <v>2017</v>
      </c>
      <c r="N6" s="66">
        <f t="shared" ref="N6:R6" si="1">+M6+1</f>
        <v>2018</v>
      </c>
      <c r="O6" s="66">
        <f t="shared" si="1"/>
        <v>2019</v>
      </c>
      <c r="P6" s="66">
        <f t="shared" si="1"/>
        <v>2020</v>
      </c>
      <c r="Q6" s="66">
        <f t="shared" si="1"/>
        <v>2021</v>
      </c>
      <c r="R6" s="40">
        <f t="shared" si="1"/>
        <v>2022</v>
      </c>
      <c r="S6" s="79" t="s">
        <v>16</v>
      </c>
      <c r="T6" s="76" t="s">
        <v>21</v>
      </c>
    </row>
    <row r="7" spans="1:22">
      <c r="A7" s="42" t="s">
        <v>10</v>
      </c>
      <c r="B7" s="211">
        <f>+'[1]1.CONSUMO ARGENTINA POR TIPO '!B317*100/1000000</f>
        <v>12.027986</v>
      </c>
      <c r="C7" s="6">
        <f>+'[1]1.CONSUMO ARGENTINA POR TIPO '!B329*100/1000000</f>
        <v>10.055913</v>
      </c>
      <c r="D7" s="6">
        <f>+'[1]1.CONSUMO ARGENTINA POR TIPO '!$B$341/10000</f>
        <v>10.319100000000001</v>
      </c>
      <c r="E7" s="6">
        <f>+'[1]1.CONSUMO ARGENTINA POR TIPO '!B353/10000</f>
        <v>12.9217</v>
      </c>
      <c r="F7" s="6">
        <f>+'[1]1.CONSUMO ARGENTINA POR TIPO '!B365/10000</f>
        <v>13.137700000000001</v>
      </c>
      <c r="G7" s="69">
        <f>+'[1]1.CONSUMO ARGENTINA POR TIPO '!B377/10000</f>
        <v>18.0913</v>
      </c>
      <c r="H7" s="37">
        <f>+'[1]1.CONSUMO ARGENTINA POR TIPO '!B389/10000</f>
        <v>16.392800000000001</v>
      </c>
      <c r="I7" s="7">
        <f>+H7/G7-1</f>
        <v>-9.3884906004543578E-2</v>
      </c>
      <c r="K7" s="42" t="s">
        <v>10</v>
      </c>
      <c r="L7" s="6">
        <f>+SUM('[1]1.CONSUMO ARGENTINA POR TIPO '!B306:B317)/10000</f>
        <v>221.35386299999999</v>
      </c>
      <c r="M7" s="6">
        <f t="shared" ref="M7:R7" si="2">+SUM(C7)+SUM(B8:B18)</f>
        <v>203.822913</v>
      </c>
      <c r="N7" s="6">
        <f t="shared" si="2"/>
        <v>190.96379999999996</v>
      </c>
      <c r="O7" s="6">
        <f t="shared" si="2"/>
        <v>126.43180000000002</v>
      </c>
      <c r="P7" s="6">
        <f t="shared" si="2"/>
        <v>216.428</v>
      </c>
      <c r="Q7" s="6">
        <f t="shared" si="2"/>
        <v>255.76759999999999</v>
      </c>
      <c r="R7" s="37">
        <f t="shared" si="2"/>
        <v>248.40430000000001</v>
      </c>
      <c r="S7" s="80">
        <f>+R7/Q7-1</f>
        <v>-2.878902566235908E-2</v>
      </c>
      <c r="T7" s="7">
        <f>+POWER(R7/M7,0.2)-1</f>
        <v>4.0354191034589482E-2</v>
      </c>
    </row>
    <row r="8" spans="1:22">
      <c r="A8" s="42" t="s">
        <v>11</v>
      </c>
      <c r="B8" s="211">
        <f>+'[1]1.CONSUMO ARGENTINA POR TIPO '!B318*100/1000000</f>
        <v>11.9917</v>
      </c>
      <c r="C8" s="6">
        <f>+'[1]1.CONSUMO ARGENTINA POR TIPO '!B330*100/1000000</f>
        <v>9.9845000000000006</v>
      </c>
      <c r="D8" s="6">
        <f>+'[1]1.CONSUMO ARGENTINA POR TIPO '!$B$341/10000</f>
        <v>10.319100000000001</v>
      </c>
      <c r="E8" s="6">
        <f>+'[1]1.CONSUMO ARGENTINA POR TIPO '!B354/10000</f>
        <v>11.5608</v>
      </c>
      <c r="F8" s="6">
        <f>+'[1]1.CONSUMO ARGENTINA POR TIPO '!B366/10000</f>
        <v>12.466100000000001</v>
      </c>
      <c r="G8" s="69">
        <f>+'[1]1.CONSUMO ARGENTINA POR TIPO '!B378/10000</f>
        <v>15.7545</v>
      </c>
      <c r="H8" s="37">
        <f>+'[1]1.CONSUMO ARGENTINA POR TIPO '!B390/10000</f>
        <v>17.2895</v>
      </c>
      <c r="I8" s="7">
        <f t="shared" ref="I8:I9" si="3">+H8/G8-1</f>
        <v>9.7432479609000699E-2</v>
      </c>
      <c r="K8" s="42" t="s">
        <v>11</v>
      </c>
      <c r="L8" s="6">
        <f>+SUM('[1]1.CONSUMO ARGENTINA POR TIPO '!B307:B318)/10000</f>
        <v>221.35890899999998</v>
      </c>
      <c r="M8" s="6">
        <f t="shared" ref="M8:R8" si="4">+SUM(C7:C8)+SUM(B9:B18)</f>
        <v>201.81571299999999</v>
      </c>
      <c r="N8" s="6">
        <f t="shared" si="4"/>
        <v>191.29839999999999</v>
      </c>
      <c r="O8" s="6">
        <f t="shared" si="4"/>
        <v>127.67350000000002</v>
      </c>
      <c r="P8" s="6">
        <f t="shared" si="4"/>
        <v>217.33330000000004</v>
      </c>
      <c r="Q8" s="6">
        <f t="shared" si="4"/>
        <v>259.05600000000004</v>
      </c>
      <c r="R8" s="37">
        <f t="shared" si="4"/>
        <v>249.9393</v>
      </c>
      <c r="S8" s="80">
        <f t="shared" ref="S8:S9" si="5">+R8/Q8-1</f>
        <v>-3.5192004817491296E-2</v>
      </c>
      <c r="T8" s="7">
        <f t="shared" ref="T8:T9" si="6">+POWER(R8/M8,0.2)-1</f>
        <v>4.370055525939387E-2</v>
      </c>
    </row>
    <row r="9" spans="1:22">
      <c r="A9" s="42" t="s">
        <v>0</v>
      </c>
      <c r="B9" s="211">
        <f>+'[1]1.CONSUMO ARGENTINA POR TIPO '!B319*100/1000000</f>
        <v>14.345599999999999</v>
      </c>
      <c r="C9" s="6">
        <f>+'[1]1.CONSUMO ARGENTINA POR TIPO '!B331*100/1000000</f>
        <v>13.079700000000001</v>
      </c>
      <c r="D9" s="6">
        <f>+'[1]1.CONSUMO ARGENTINA POR TIPO '!$B$341/10000</f>
        <v>10.319100000000001</v>
      </c>
      <c r="E9" s="6">
        <f>+'[1]1.CONSUMO ARGENTINA POR TIPO '!B355/10000</f>
        <v>14.1835</v>
      </c>
      <c r="F9" s="6">
        <f>+'[1]1.CONSUMO ARGENTINA POR TIPO '!B367/10000</f>
        <v>15.9879</v>
      </c>
      <c r="G9" s="69">
        <f>+'[1]1.CONSUMO ARGENTINA POR TIPO '!B379/10000</f>
        <v>17.8919</v>
      </c>
      <c r="H9" s="37">
        <f>+'[1]1.CONSUMO ARGENTINA POR TIPO '!B391/10000</f>
        <v>21.235600000000002</v>
      </c>
      <c r="I9" s="7">
        <f t="shared" si="3"/>
        <v>0.18688345005281737</v>
      </c>
      <c r="K9" s="42" t="s">
        <v>0</v>
      </c>
      <c r="L9" s="6">
        <f>+SUM('[1]1.CONSUMO ARGENTINA POR TIPO '!B308:B319)/10000</f>
        <v>220.91309999999999</v>
      </c>
      <c r="M9" s="6">
        <f t="shared" ref="M9:R9" si="7">+SUM(C7:C9)+SUM(B10:B18)</f>
        <v>200.54981299999997</v>
      </c>
      <c r="N9" s="6">
        <f t="shared" si="7"/>
        <v>188.53779999999998</v>
      </c>
      <c r="O9" s="6">
        <f t="shared" si="7"/>
        <v>131.53790000000001</v>
      </c>
      <c r="P9" s="6">
        <f t="shared" si="7"/>
        <v>219.1377</v>
      </c>
      <c r="Q9" s="6">
        <f t="shared" si="7"/>
        <v>260.95999999999998</v>
      </c>
      <c r="R9" s="37">
        <f t="shared" si="7"/>
        <v>253.28300000000004</v>
      </c>
      <c r="S9" s="80">
        <f t="shared" si="5"/>
        <v>-2.9418301655425916E-2</v>
      </c>
      <c r="T9" s="7">
        <f t="shared" si="6"/>
        <v>4.7796047899000937E-2</v>
      </c>
    </row>
    <row r="10" spans="1:22">
      <c r="A10" s="42" t="s">
        <v>1</v>
      </c>
      <c r="B10" s="211">
        <f>+'[1]1.CONSUMO ARGENTINA POR TIPO '!B320*100/1000000</f>
        <v>16.3416</v>
      </c>
      <c r="C10" s="6">
        <f>+'[1]1.CONSUMO ARGENTINA POR TIPO '!B332*100/1000000</f>
        <v>13.650499999999999</v>
      </c>
      <c r="D10" s="6">
        <f>+'[1]1.CONSUMO ARGENTINA POR TIPO '!$B$341/10000</f>
        <v>10.319100000000001</v>
      </c>
      <c r="E10" s="6">
        <f>+'[1]1.CONSUMO ARGENTINA POR TIPO '!B356/10000</f>
        <v>15.8673</v>
      </c>
      <c r="F10" s="6">
        <f>+'[1]1.CONSUMO ARGENTINA POR TIPO '!B368/10000</f>
        <v>16.6038</v>
      </c>
      <c r="G10" s="69">
        <f>+'[1]1.CONSUMO ARGENTINA POR TIPO '!B380/10000</f>
        <v>20.058399999999999</v>
      </c>
      <c r="H10" s="37">
        <f>+'[1]1.CONSUMO ARGENTINA POR TIPO '!B392/10000</f>
        <v>21.346900000000002</v>
      </c>
      <c r="I10" s="7">
        <f t="shared" ref="I10" si="8">+H10/G10-1</f>
        <v>6.4237426713995349E-2</v>
      </c>
      <c r="K10" s="42" t="s">
        <v>1</v>
      </c>
      <c r="L10" s="6">
        <f>+SUM('[1]1.CONSUMO ARGENTINA POR TIPO '!B309:B320)/10000</f>
        <v>221.74236299999998</v>
      </c>
      <c r="M10" s="6">
        <f t="shared" ref="M10:R10" si="9">+SUM(C7:C10)+SUM(B11:B18)</f>
        <v>197.85871299999999</v>
      </c>
      <c r="N10" s="6">
        <f t="shared" si="9"/>
        <v>185.20639999999997</v>
      </c>
      <c r="O10" s="6">
        <f t="shared" si="9"/>
        <v>137.08610000000002</v>
      </c>
      <c r="P10" s="6">
        <f t="shared" si="9"/>
        <v>219.8742</v>
      </c>
      <c r="Q10" s="6">
        <f t="shared" si="9"/>
        <v>264.41460000000001</v>
      </c>
      <c r="R10" s="37">
        <f t="shared" si="9"/>
        <v>254.57150000000004</v>
      </c>
      <c r="S10" s="80">
        <f t="shared" ref="S10" si="10">+R10/Q10-1</f>
        <v>-3.7226007943585437E-2</v>
      </c>
      <c r="T10" s="7">
        <f t="shared" ref="T10" si="11">+POWER(R10/M10,0.2)-1</f>
        <v>5.1697690798533591E-2</v>
      </c>
    </row>
    <row r="11" spans="1:22">
      <c r="A11" s="42" t="s">
        <v>2</v>
      </c>
      <c r="B11" s="211">
        <f>+'[1]1.CONSUMO ARGENTINA POR TIPO '!B321*100/1000000</f>
        <v>15.7102</v>
      </c>
      <c r="C11" s="6">
        <f>+'[1]1.CONSUMO ARGENTINA POR TIPO '!B333*100/1000000</f>
        <v>14.895300000000001</v>
      </c>
      <c r="D11" s="6">
        <f>+'[1]1.CONSUMO ARGENTINA POR TIPO '!$B$341/10000</f>
        <v>10.319100000000001</v>
      </c>
      <c r="E11" s="6">
        <f>+'[1]1.CONSUMO ARGENTINA POR TIPO '!B357/10000</f>
        <v>19.535399999999999</v>
      </c>
      <c r="F11" s="6">
        <f>+'[1]1.CONSUMO ARGENTINA POR TIPO '!B369/10000</f>
        <v>21.476700000000001</v>
      </c>
      <c r="G11" s="69">
        <f>+'[1]1.CONSUMO ARGENTINA POR TIPO '!B381/10000</f>
        <v>20.309100000000001</v>
      </c>
      <c r="H11" s="37">
        <f>+'[1]1.CONSUMO ARGENTINA POR TIPO '!B393/10000</f>
        <v>21.272400000000001</v>
      </c>
      <c r="I11" s="7">
        <f t="shared" ref="I11" si="12">+H11/G11-1</f>
        <v>4.7431939376929577E-2</v>
      </c>
      <c r="K11" s="42" t="s">
        <v>2</v>
      </c>
      <c r="L11" s="6">
        <f>+SUM('[1]1.CONSUMO ARGENTINA POR TIPO '!B310:B321)/10000</f>
        <v>220.226887</v>
      </c>
      <c r="M11" s="6">
        <f t="shared" ref="M11:R11" si="13">+SUM(C7:C11)+SUM(B12:B18)</f>
        <v>197.043813</v>
      </c>
      <c r="N11" s="6">
        <f t="shared" si="13"/>
        <v>180.6302</v>
      </c>
      <c r="O11" s="6">
        <f t="shared" si="13"/>
        <v>146.30240000000001</v>
      </c>
      <c r="P11" s="6">
        <f t="shared" si="13"/>
        <v>221.81550000000001</v>
      </c>
      <c r="Q11" s="6">
        <f t="shared" si="13"/>
        <v>263.24699999999996</v>
      </c>
      <c r="R11" s="37">
        <f t="shared" si="13"/>
        <v>255.53480000000002</v>
      </c>
      <c r="S11" s="80">
        <f t="shared" ref="S11" si="14">+R11/Q11-1</f>
        <v>-2.9296440225339504E-2</v>
      </c>
      <c r="T11" s="7">
        <f t="shared" ref="T11" si="15">+POWER(R11/M11,0.2)-1</f>
        <v>5.3361521797848699E-2</v>
      </c>
    </row>
    <row r="12" spans="1:22">
      <c r="A12" s="42" t="s">
        <v>3</v>
      </c>
      <c r="B12" s="211">
        <f>+'[1]1.CONSUMO ARGENTINA POR TIPO '!B322*100/1000000</f>
        <v>15.817</v>
      </c>
      <c r="C12" s="6">
        <f>+'[1]1.CONSUMO ARGENTINA POR TIPO '!B334*100/1000000</f>
        <v>16.749600000000001</v>
      </c>
      <c r="D12" s="6">
        <f>+'[1]1.CONSUMO ARGENTINA POR TIPO '!$B$341/10000</f>
        <v>10.319100000000001</v>
      </c>
      <c r="E12" s="6">
        <f>+'[1]1.CONSUMO ARGENTINA POR TIPO '!B358/10000</f>
        <v>18.041899999999998</v>
      </c>
      <c r="F12" s="6">
        <f>+'[1]1.CONSUMO ARGENTINA POR TIPO '!B370/10000</f>
        <v>22.429400000000001</v>
      </c>
      <c r="G12" s="69">
        <f>+'[1]1.CONSUMO ARGENTINA POR TIPO '!B382/10000</f>
        <v>24.585100000000001</v>
      </c>
      <c r="H12" s="37">
        <f>+'[1]1.CONSUMO ARGENTINA POR TIPO '!B394/10000</f>
        <v>26.180299999999999</v>
      </c>
      <c r="I12" s="7">
        <f t="shared" ref="I12:I13" si="16">+H12/G12-1</f>
        <v>6.4884828615706214E-2</v>
      </c>
      <c r="K12" s="42" t="s">
        <v>3</v>
      </c>
      <c r="L12" s="6">
        <f>+SUM('[1]1.CONSUMO ARGENTINA POR TIPO '!B311:B322)/10000</f>
        <v>215.21094600000001</v>
      </c>
      <c r="M12" s="6">
        <f t="shared" ref="M12:R12" si="17">+SUM(C7:C12)+SUM(B13:B18)</f>
        <v>197.97641300000001</v>
      </c>
      <c r="N12" s="6">
        <f t="shared" si="17"/>
        <v>174.19970000000001</v>
      </c>
      <c r="O12" s="6">
        <f t="shared" si="17"/>
        <v>154.02520000000001</v>
      </c>
      <c r="P12" s="6">
        <f t="shared" si="17"/>
        <v>226.203</v>
      </c>
      <c r="Q12" s="6">
        <f t="shared" si="17"/>
        <v>265.40269999999998</v>
      </c>
      <c r="R12" s="37">
        <f t="shared" si="17"/>
        <v>257.13</v>
      </c>
      <c r="S12" s="80">
        <f t="shared" ref="S12" si="18">+R12/Q12-1</f>
        <v>-3.1170368651110114E-2</v>
      </c>
      <c r="T12" s="7">
        <f t="shared" ref="T12" si="19">+POWER(R12/M12,0.2)-1</f>
        <v>5.3677872137497529E-2</v>
      </c>
    </row>
    <row r="13" spans="1:22">
      <c r="A13" s="42" t="s">
        <v>4</v>
      </c>
      <c r="B13" s="211">
        <f>+'[1]1.CONSUMO ARGENTINA POR TIPO '!B323*100/1000000</f>
        <v>17.845099999999999</v>
      </c>
      <c r="C13" s="6">
        <f>+'[1]1.CONSUMO ARGENTINA POR TIPO '!B335*100/1000000</f>
        <v>18.873100000000001</v>
      </c>
      <c r="D13" s="6">
        <f>+'[1]1.CONSUMO ARGENTINA POR TIPO '!$B$341/10000</f>
        <v>10.319100000000001</v>
      </c>
      <c r="E13" s="6">
        <f>+'[1]1.CONSUMO ARGENTINA POR TIPO '!B359/10000</f>
        <v>20.3413</v>
      </c>
      <c r="F13" s="6">
        <f>+'[1]1.CONSUMO ARGENTINA POR TIPO '!B371/10000</f>
        <v>26.973800000000001</v>
      </c>
      <c r="G13" s="69">
        <f>+'[1]1.CONSUMO ARGENTINA POR TIPO '!B383/10000</f>
        <v>22.170200000000001</v>
      </c>
      <c r="H13" s="37">
        <f>+'[1]1.CONSUMO ARGENTINA POR TIPO '!B395/10000</f>
        <v>25.357600000000001</v>
      </c>
      <c r="I13" s="7">
        <f t="shared" si="16"/>
        <v>0.14376956455061296</v>
      </c>
      <c r="K13" s="42" t="s">
        <v>4</v>
      </c>
      <c r="L13" s="6">
        <f>+SUM('[1]1.CONSUMO ARGENTINA POR TIPO '!B312:B323)/10000</f>
        <v>211.13736299999999</v>
      </c>
      <c r="M13" s="6">
        <f t="shared" ref="M13:R13" si="20">+SUM(C7:C13)+SUM(B14:B18)</f>
        <v>199.004413</v>
      </c>
      <c r="N13" s="6">
        <f t="shared" si="20"/>
        <v>165.64570000000001</v>
      </c>
      <c r="O13" s="6">
        <f t="shared" si="20"/>
        <v>164.04740000000001</v>
      </c>
      <c r="P13" s="6">
        <f t="shared" si="20"/>
        <v>232.8355</v>
      </c>
      <c r="Q13" s="6">
        <f t="shared" si="20"/>
        <v>260.59910000000002</v>
      </c>
      <c r="R13" s="37">
        <f t="shared" si="20"/>
        <v>260.31740000000002</v>
      </c>
      <c r="S13" s="80">
        <f t="shared" ref="S13" si="21">+R13/Q13-1</f>
        <v>-1.0809707324391793E-3</v>
      </c>
      <c r="T13" s="7">
        <f t="shared" ref="T13" si="22">+POWER(R13/M13,0.2)-1</f>
        <v>5.5183759172583891E-2</v>
      </c>
    </row>
    <row r="14" spans="1:22">
      <c r="A14" s="42" t="s">
        <v>5</v>
      </c>
      <c r="B14" s="211">
        <f>+'[1]1.CONSUMO ARGENTINA POR TIPO '!B324*100/1000000</f>
        <v>25.462299999999999</v>
      </c>
      <c r="C14" s="6">
        <f>+'[1]1.CONSUMO ARGENTINA POR TIPO '!B336*100/1000000</f>
        <v>20.727499999999999</v>
      </c>
      <c r="D14" s="6">
        <f>+'[1]1.CONSUMO ARGENTINA POR TIPO '!$B$341/10000</f>
        <v>10.319100000000001</v>
      </c>
      <c r="E14" s="6">
        <f>+'[1]1.CONSUMO ARGENTINA POR TIPO '!B360/10000</f>
        <v>21.43</v>
      </c>
      <c r="F14" s="6">
        <f>+'[1]1.CONSUMO ARGENTINA POR TIPO '!B372/10000</f>
        <v>25.463000000000001</v>
      </c>
      <c r="G14" s="69">
        <f>+'[1]1.CONSUMO ARGENTINA POR TIPO '!B384/10000</f>
        <v>25.651800000000001</v>
      </c>
      <c r="H14" s="37"/>
      <c r="I14" s="7"/>
      <c r="K14" s="42" t="s">
        <v>5</v>
      </c>
      <c r="L14" s="6">
        <f>+SUM('[1]1.CONSUMO ARGENTINA POR TIPO '!B313:B324)/10000</f>
        <v>215.921389</v>
      </c>
      <c r="M14" s="6">
        <f>+SUM(C7:C14)+SUM(B15:B18)</f>
        <v>194.26961299999999</v>
      </c>
      <c r="N14" s="6">
        <f>+SUM(D7:D14)+SUM(C15:C18)</f>
        <v>155.2373</v>
      </c>
      <c r="O14" s="6">
        <f>+SUM(E7:E14)+SUM(D15:D18)</f>
        <v>175.1583</v>
      </c>
      <c r="P14" s="6">
        <f>+SUM(F7:F14)+SUM(E15:E18)</f>
        <v>236.86849999999998</v>
      </c>
      <c r="Q14" s="6">
        <f>+SUM(G7:G14)+SUM(F15:F18)</f>
        <v>260.78790000000004</v>
      </c>
      <c r="R14" s="37"/>
      <c r="S14" s="80"/>
      <c r="T14" s="7"/>
    </row>
    <row r="15" spans="1:22">
      <c r="A15" s="42" t="s">
        <v>6</v>
      </c>
      <c r="B15" s="211">
        <f>+'[1]1.CONSUMO ARGENTINA POR TIPO '!B325*100/1000000</f>
        <v>23.0808</v>
      </c>
      <c r="C15" s="6">
        <f>+'[1]1.CONSUMO ARGENTINA POR TIPO '!B337*100/1000000</f>
        <v>17.6631</v>
      </c>
      <c r="D15" s="6">
        <f>+'[1]1.CONSUMO ARGENTINA POR TIPO '!$B$341/10000</f>
        <v>10.319100000000001</v>
      </c>
      <c r="E15" s="6">
        <f>+'[1]1.CONSUMO ARGENTINA POR TIPO '!B361/10000</f>
        <v>20.919699999999999</v>
      </c>
      <c r="F15" s="6">
        <f>+'[1]1.CONSUMO ARGENTINA POR TIPO '!B373/10000</f>
        <v>26.870799999999999</v>
      </c>
      <c r="G15" s="69">
        <f>+'[1]1.CONSUMO ARGENTINA POR TIPO '!B385/10000</f>
        <v>20.742699999999999</v>
      </c>
      <c r="H15" s="37"/>
      <c r="I15" s="7"/>
      <c r="K15" s="42" t="s">
        <v>6</v>
      </c>
      <c r="L15" s="6">
        <f>+SUM('[1]1.CONSUMO ARGENTINA POR TIPO '!B314:B325)/10000</f>
        <v>217.43074999999999</v>
      </c>
      <c r="M15" s="6">
        <f>+SUM(C7:C15)+SUM(B16:B18)</f>
        <v>188.851913</v>
      </c>
      <c r="N15" s="6">
        <f>+SUM(D7:D15)+SUM(C16:C18)</f>
        <v>147.89330000000001</v>
      </c>
      <c r="O15" s="6">
        <f>+SUM(E7:E15)+SUM(D16:D18)</f>
        <v>185.75890000000001</v>
      </c>
      <c r="P15" s="6">
        <f>+SUM(F7:F15)+SUM(E16:E18)</f>
        <v>242.81959999999998</v>
      </c>
      <c r="Q15" s="6">
        <f>+SUM(G7:G15)+SUM(F16:F18)</f>
        <v>254.65980000000002</v>
      </c>
      <c r="R15" s="37"/>
      <c r="S15" s="80"/>
      <c r="T15" s="7"/>
    </row>
    <row r="16" spans="1:22">
      <c r="A16" s="42" t="s">
        <v>7</v>
      </c>
      <c r="B16" s="211">
        <f>+'[1]1.CONSUMO ARGENTINA POR TIPO '!B326*100/1000000</f>
        <v>20.730399999999999</v>
      </c>
      <c r="C16" s="6">
        <f>+'[1]1.CONSUMO ARGENTINA POR TIPO '!B338*100/1000000</f>
        <v>21.720400000000001</v>
      </c>
      <c r="D16" s="6">
        <f>+'[1]1.CONSUMO ARGENTINA POR TIPO '!$B$341/10000</f>
        <v>10.319100000000001</v>
      </c>
      <c r="E16" s="6">
        <f>+'[1]1.CONSUMO ARGENTINA POR TIPO '!B362/10000</f>
        <v>22.782499999999999</v>
      </c>
      <c r="F16" s="6">
        <f>+'[1]1.CONSUMO ARGENTINA POR TIPO '!B374/10000</f>
        <v>25.1021</v>
      </c>
      <c r="G16" s="69">
        <f>+'[1]1.CONSUMO ARGENTINA POR TIPO '!B386/10000</f>
        <v>19.676300000000001</v>
      </c>
      <c r="H16" s="37"/>
      <c r="I16" s="7"/>
      <c r="K16" s="42" t="s">
        <v>7</v>
      </c>
      <c r="L16" s="6">
        <f>+SUM('[1]1.CONSUMO ARGENTINA POR TIPO '!B315:B326)/10000</f>
        <v>214.747379</v>
      </c>
      <c r="M16" s="6">
        <f>+SUM(C7:C16)+SUM(B17:B18)</f>
        <v>189.84191300000003</v>
      </c>
      <c r="N16" s="6">
        <f>+SUM(D7:D16)+SUM(C17:C18)</f>
        <v>136.49200000000002</v>
      </c>
      <c r="O16" s="6">
        <f>+SUM(E7:E16)+SUM(D17:D18)</f>
        <v>198.22230000000002</v>
      </c>
      <c r="P16" s="6">
        <f>+SUM(F7:F16)+SUM(E17:E18)</f>
        <v>245.13920000000002</v>
      </c>
      <c r="Q16" s="6">
        <f>+SUM(G7:G16)+SUM(F17:F18)</f>
        <v>249.23399999999998</v>
      </c>
      <c r="R16" s="37"/>
      <c r="S16" s="80"/>
      <c r="T16" s="7"/>
    </row>
    <row r="17" spans="1:20">
      <c r="A17" s="42" t="s">
        <v>8</v>
      </c>
      <c r="B17" s="211">
        <f>+'[1]1.CONSUMO ARGENTINA POR TIPO '!B327*100/1000000</f>
        <v>18.927</v>
      </c>
      <c r="C17" s="6">
        <f>+'[1]1.CONSUMO ARGENTINA POR TIPO '!B339*100/1000000</f>
        <v>19.748100000000001</v>
      </c>
      <c r="D17" s="6">
        <f>+'[1]1.CONSUMO ARGENTINA POR TIPO '!$B$341/10000</f>
        <v>10.319100000000001</v>
      </c>
      <c r="E17" s="6">
        <f>+'[1]1.CONSUMO ARGENTINA POR TIPO '!B363/10000</f>
        <v>20.937899999999999</v>
      </c>
      <c r="F17" s="6">
        <f>+'[1]1.CONSUMO ARGENTINA POR TIPO '!B375/10000</f>
        <v>24.3552</v>
      </c>
      <c r="G17" s="69">
        <f>+'[1]1.CONSUMO ARGENTINA POR TIPO '!B387/10000</f>
        <v>23.2133</v>
      </c>
      <c r="H17" s="37"/>
      <c r="I17" s="7"/>
      <c r="K17" s="42" t="s">
        <v>8</v>
      </c>
      <c r="L17" s="6">
        <f>+SUM('[1]1.CONSUMO ARGENTINA POR TIPO '!B316:B327)/10000</f>
        <v>210.350379</v>
      </c>
      <c r="M17" s="6">
        <f>+SUM(C7:C17)+SUM(B18)</f>
        <v>190.66301300000001</v>
      </c>
      <c r="N17" s="6">
        <f>+SUM(D7:D17)+SUM(C18)</f>
        <v>127.06300000000002</v>
      </c>
      <c r="O17" s="6">
        <f>+SUM(E7:E17)+SUM(D18)</f>
        <v>208.84109999999998</v>
      </c>
      <c r="P17" s="6">
        <f>+SUM(F7:F17)+SUM(E18)</f>
        <v>248.5565</v>
      </c>
      <c r="Q17" s="6">
        <f>+SUM(G7:G17)+SUM(F18)</f>
        <v>248.09209999999999</v>
      </c>
      <c r="R17" s="37"/>
      <c r="S17" s="80"/>
      <c r="T17" s="7"/>
    </row>
    <row r="18" spans="1:20">
      <c r="A18" s="42" t="s">
        <v>9</v>
      </c>
      <c r="B18" s="211">
        <f>+'[1]1.CONSUMO ARGENTINA POR TIPO '!B328*100/1000000</f>
        <v>13.5153</v>
      </c>
      <c r="C18" s="6">
        <f>+'[1]1.CONSUMO ARGENTINA POR TIPO '!B340*100/1000000</f>
        <v>13.552899999999999</v>
      </c>
      <c r="D18" s="6">
        <f>+'[1]1.CONSUMO ARGENTINA POR TIPO '!$B$341/10000</f>
        <v>10.319100000000001</v>
      </c>
      <c r="E18" s="6">
        <f>+'[1]1.CONSUMO ARGENTINA POR TIPO '!B364/10000</f>
        <v>17.690000000000001</v>
      </c>
      <c r="F18" s="6">
        <f>+'[1]1.CONSUMO ARGENTINA POR TIPO '!B376/10000</f>
        <v>19.947500000000002</v>
      </c>
      <c r="G18" s="69">
        <f>+'[1]1.CONSUMO ARGENTINA POR TIPO '!B388/10000</f>
        <v>21.958200000000001</v>
      </c>
      <c r="H18" s="37"/>
      <c r="I18" s="7"/>
      <c r="K18" s="42" t="s">
        <v>9</v>
      </c>
      <c r="L18" s="6">
        <f>+SUM('[1]1.CONSUMO ARGENTINA POR TIPO '!B317:B328)/10000</f>
        <v>205.79498599999999</v>
      </c>
      <c r="M18" s="6">
        <f>+SUM(C7:C18)</f>
        <v>190.700613</v>
      </c>
      <c r="N18" s="6">
        <f>+SUM(D7:D18)</f>
        <v>123.82920000000003</v>
      </c>
      <c r="O18" s="6">
        <f>+SUM(E7:E18)</f>
        <v>216.21199999999999</v>
      </c>
      <c r="P18" s="6">
        <f>+SUM(F7:F18)</f>
        <v>250.81399999999999</v>
      </c>
      <c r="Q18" s="6">
        <f>+SUM(G7:G18)</f>
        <v>250.1028</v>
      </c>
      <c r="R18" s="37"/>
      <c r="S18" s="80"/>
      <c r="T18" s="7"/>
    </row>
    <row r="19" spans="1:20" ht="28">
      <c r="A19" s="53" t="s">
        <v>13</v>
      </c>
      <c r="B19" s="212">
        <f>SUM(B7:B18)</f>
        <v>205.79498599999999</v>
      </c>
      <c r="C19" s="54">
        <f t="shared" ref="C19:G19" si="23">SUM(C7:C18)</f>
        <v>190.700613</v>
      </c>
      <c r="D19" s="54">
        <f t="shared" si="23"/>
        <v>123.82920000000003</v>
      </c>
      <c r="E19" s="54">
        <f t="shared" si="23"/>
        <v>216.21199999999999</v>
      </c>
      <c r="F19" s="54">
        <f t="shared" si="23"/>
        <v>250.81399999999999</v>
      </c>
      <c r="G19" s="201">
        <f t="shared" si="23"/>
        <v>250.1028</v>
      </c>
      <c r="H19" s="201"/>
      <c r="I19" s="56"/>
      <c r="J19" s="3"/>
      <c r="K19" s="43" t="s">
        <v>14</v>
      </c>
      <c r="L19" s="46">
        <f t="shared" ref="L19" si="24">+AVERAGE(L7:L18)</f>
        <v>216.34902616666668</v>
      </c>
      <c r="M19" s="46">
        <f>+AVERAGE(M7:M18)</f>
        <v>196.03323799999998</v>
      </c>
      <c r="N19" s="46">
        <f t="shared" ref="N19:Q19" si="25">+AVERAGE(N7:N18)</f>
        <v>163.91640000000001</v>
      </c>
      <c r="O19" s="46">
        <f t="shared" si="25"/>
        <v>164.2747416666667</v>
      </c>
      <c r="P19" s="46">
        <f t="shared" si="25"/>
        <v>231.48541666666665</v>
      </c>
      <c r="Q19" s="46">
        <f t="shared" si="25"/>
        <v>257.69363333333337</v>
      </c>
      <c r="R19" s="215">
        <f t="shared" ref="R19" si="26">+AVERAGE(R7:R18)</f>
        <v>254.16861428571428</v>
      </c>
      <c r="S19" s="81">
        <f t="shared" ref="S19" si="27">+R19/Q19-1</f>
        <v>-1.3679108024602926E-2</v>
      </c>
      <c r="T19" s="77">
        <f t="shared" ref="T19" si="28">+POWER(R19/M19,0.2)-1</f>
        <v>5.331541868900036E-2</v>
      </c>
    </row>
    <row r="20" spans="1:20" ht="28">
      <c r="A20" s="57" t="s">
        <v>15</v>
      </c>
      <c r="B20" s="213">
        <f t="shared" ref="B20:G20" si="29">+B19/B$73</f>
        <v>0.21855000116817716</v>
      </c>
      <c r="C20" s="58">
        <f t="shared" si="29"/>
        <v>0.21366943640525579</v>
      </c>
      <c r="D20" s="58">
        <f t="shared" si="29"/>
        <v>0.14748557679881938</v>
      </c>
      <c r="E20" s="58">
        <f t="shared" si="29"/>
        <v>0.24423578492764775</v>
      </c>
      <c r="F20" s="58">
        <f t="shared" si="29"/>
        <v>0.26598419582131183</v>
      </c>
      <c r="G20" s="206">
        <f t="shared" si="29"/>
        <v>0.29880346144582454</v>
      </c>
      <c r="H20" s="203"/>
      <c r="I20" s="60"/>
      <c r="J20" s="3"/>
      <c r="K20" s="44" t="s">
        <v>15</v>
      </c>
      <c r="L20" s="48">
        <f t="shared" ref="L20:Q20" si="30">+L19/L$73</f>
        <v>0.21985847584556573</v>
      </c>
      <c r="M20" s="48">
        <f t="shared" si="30"/>
        <v>0.21490148446716639</v>
      </c>
      <c r="N20" s="48">
        <f t="shared" si="30"/>
        <v>0.18834914169625697</v>
      </c>
      <c r="O20" s="48">
        <f t="shared" si="30"/>
        <v>0.1922226831664775</v>
      </c>
      <c r="P20" s="48">
        <f t="shared" si="30"/>
        <v>0.25198853523262049</v>
      </c>
      <c r="Q20" s="48">
        <f t="shared" si="30"/>
        <v>0.29173277806005121</v>
      </c>
      <c r="R20" s="203">
        <f t="shared" ref="R20" si="31">+R19/R$73</f>
        <v>0.30308579576233941</v>
      </c>
      <c r="S20" s="74"/>
      <c r="T20" s="78"/>
    </row>
    <row r="21" spans="1:20" ht="29" thickBot="1">
      <c r="A21" s="61" t="s">
        <v>12</v>
      </c>
      <c r="B21" s="214"/>
      <c r="C21" s="63">
        <f>+C19/B19-1</f>
        <v>-7.3346650923749812E-2</v>
      </c>
      <c r="D21" s="63">
        <f t="shared" ref="D21:G21" si="32">+D19/C19-1</f>
        <v>-0.3506617621622431</v>
      </c>
      <c r="E21" s="63">
        <f t="shared" si="32"/>
        <v>0.74605020463670879</v>
      </c>
      <c r="F21" s="63">
        <f t="shared" si="32"/>
        <v>0.16003737072872926</v>
      </c>
      <c r="G21" s="207">
        <f t="shared" si="32"/>
        <v>-2.8355673925697378E-3</v>
      </c>
      <c r="H21" s="202"/>
      <c r="I21" s="65"/>
      <c r="K21" s="45" t="s">
        <v>12</v>
      </c>
      <c r="L21" s="49"/>
      <c r="M21" s="50">
        <f>+M19/L19-1</f>
        <v>-9.3902840824512057E-2</v>
      </c>
      <c r="N21" s="50">
        <f t="shared" ref="N21" si="33">+N19/M19-1</f>
        <v>-0.16383363519200744</v>
      </c>
      <c r="O21" s="50">
        <f t="shared" ref="O21" si="34">+O19/N19-1</f>
        <v>2.1861245529226636E-3</v>
      </c>
      <c r="P21" s="50">
        <f t="shared" ref="P21:R21" si="35">+P19/O19-1</f>
        <v>0.40913578264136641</v>
      </c>
      <c r="Q21" s="50">
        <f t="shared" si="35"/>
        <v>0.11321757130128818</v>
      </c>
      <c r="R21" s="202">
        <f t="shared" si="35"/>
        <v>-1.3679108024602926E-2</v>
      </c>
      <c r="S21" s="75">
        <f>+R20/Q20-1</f>
        <v>3.8915811167270498E-2</v>
      </c>
      <c r="T21" s="52"/>
    </row>
    <row r="22" spans="1:20" ht="15" thickBot="1"/>
    <row r="23" spans="1:20" ht="15" thickBot="1">
      <c r="A23" s="275" t="s">
        <v>228</v>
      </c>
      <c r="B23" s="276"/>
      <c r="C23" s="276"/>
      <c r="D23" s="276"/>
      <c r="E23" s="276"/>
      <c r="F23" s="276"/>
      <c r="G23" s="276"/>
      <c r="H23" s="276"/>
      <c r="I23" s="277"/>
      <c r="K23" s="275" t="s">
        <v>229</v>
      </c>
      <c r="L23" s="276"/>
      <c r="M23" s="276"/>
      <c r="N23" s="276"/>
      <c r="O23" s="276"/>
      <c r="P23" s="276"/>
      <c r="Q23" s="276"/>
      <c r="R23" s="276"/>
      <c r="S23" s="276"/>
      <c r="T23" s="277"/>
    </row>
    <row r="24" spans="1:20" ht="42">
      <c r="A24" s="38"/>
      <c r="B24" s="209">
        <v>2016</v>
      </c>
      <c r="C24" s="39">
        <f>+B24+1</f>
        <v>2017</v>
      </c>
      <c r="D24" s="39">
        <f t="shared" ref="D24:G24" si="36">+C24+1</f>
        <v>2018</v>
      </c>
      <c r="E24" s="39">
        <f t="shared" si="36"/>
        <v>2019</v>
      </c>
      <c r="F24" s="39">
        <f t="shared" si="36"/>
        <v>2020</v>
      </c>
      <c r="G24" s="210">
        <f t="shared" si="36"/>
        <v>2021</v>
      </c>
      <c r="H24" s="40">
        <f>+H6</f>
        <v>2022</v>
      </c>
      <c r="I24" s="41" t="s">
        <v>16</v>
      </c>
      <c r="K24" s="67"/>
      <c r="L24" s="66">
        <v>2016</v>
      </c>
      <c r="M24" s="66">
        <f>+L24+1</f>
        <v>2017</v>
      </c>
      <c r="N24" s="66">
        <f t="shared" ref="N24" si="37">+M24+1</f>
        <v>2018</v>
      </c>
      <c r="O24" s="66">
        <f t="shared" ref="O24" si="38">+N24+1</f>
        <v>2019</v>
      </c>
      <c r="P24" s="66">
        <f t="shared" ref="P24" si="39">+O24+1</f>
        <v>2020</v>
      </c>
      <c r="Q24" s="66">
        <f t="shared" ref="Q24" si="40">+P24+1</f>
        <v>2021</v>
      </c>
      <c r="R24" s="40">
        <f t="shared" ref="R24" si="41">+Q24+1</f>
        <v>2022</v>
      </c>
      <c r="S24" s="79" t="s">
        <v>16</v>
      </c>
      <c r="T24" s="76" t="s">
        <v>21</v>
      </c>
    </row>
    <row r="25" spans="1:20">
      <c r="A25" s="42" t="s">
        <v>10</v>
      </c>
      <c r="B25" s="211">
        <f>+'[1]1.CONSUMO ARGENTINA POR TIPO '!C317/10000</f>
        <v>53.347217000000008</v>
      </c>
      <c r="C25" s="6">
        <f>+'[1]1.CONSUMO ARGENTINA POR TIPO '!C329/10000</f>
        <v>46.805500000000002</v>
      </c>
      <c r="D25" s="6">
        <f>+'[1]1.CONSUMO ARGENTINA POR TIPO '!C353/10000</f>
        <v>46.077199999999998</v>
      </c>
      <c r="E25" s="6">
        <f>+'[1]1.CONSUMO ARGENTINA POR TIPO '!C353/10000</f>
        <v>46.077199999999998</v>
      </c>
      <c r="F25" s="6">
        <f>+'[1]1.CONSUMO ARGENTINA POR TIPO '!C365/10000</f>
        <v>54.330300000000001</v>
      </c>
      <c r="G25" s="69">
        <f>+'[1]1.CONSUMO ARGENTINA POR TIPO '!C377/10000</f>
        <v>45.133800000000001</v>
      </c>
      <c r="H25" s="37">
        <f>+'[1]1.CONSUMO ARGENTINA POR TIPO '!C389/10000</f>
        <v>38.9129</v>
      </c>
      <c r="I25" s="7">
        <f>+H25/G25-1</f>
        <v>-0.13783240055124979</v>
      </c>
      <c r="K25" s="42" t="s">
        <v>10</v>
      </c>
      <c r="L25" s="82">
        <f>+SUM('[1]1.CONSUMO ARGENTINA POR TIPO '!C306:C317)/10000</f>
        <v>748.6367039999999</v>
      </c>
      <c r="M25" s="6">
        <f t="shared" ref="M25:R25" si="42">+SUM(C25)+SUM(B26:B36)</f>
        <v>680.7709000000001</v>
      </c>
      <c r="N25" s="6">
        <f t="shared" si="42"/>
        <v>657.59379999999999</v>
      </c>
      <c r="O25" s="6">
        <f t="shared" si="42"/>
        <v>636.71080000000006</v>
      </c>
      <c r="P25" s="6">
        <f t="shared" si="42"/>
        <v>644.96390000000008</v>
      </c>
      <c r="Q25" s="6">
        <f t="shared" si="42"/>
        <v>652.5646999999999</v>
      </c>
      <c r="R25" s="37">
        <f t="shared" si="42"/>
        <v>541.91160000000002</v>
      </c>
      <c r="S25" s="80">
        <f>+R25/Q25-1</f>
        <v>-0.16956648130062801</v>
      </c>
      <c r="T25" s="7">
        <f>+POWER(R25/M25,0.2)-1</f>
        <v>-4.4599437054650748E-2</v>
      </c>
    </row>
    <row r="26" spans="1:20">
      <c r="A26" s="42" t="s">
        <v>11</v>
      </c>
      <c r="B26" s="211">
        <f>+'[1]1.CONSUMO ARGENTINA POR TIPO '!C318/10000</f>
        <v>51.447899999999997</v>
      </c>
      <c r="C26" s="6">
        <f>+'[1]1.CONSUMO ARGENTINA POR TIPO '!C330/10000</f>
        <v>44.958300000000001</v>
      </c>
      <c r="D26" s="6">
        <f>+'[1]1.CONSUMO ARGENTINA POR TIPO '!C354/10000</f>
        <v>45.869700000000002</v>
      </c>
      <c r="E26" s="6">
        <f>+'[1]1.CONSUMO ARGENTINA POR TIPO '!C354/10000</f>
        <v>45.869700000000002</v>
      </c>
      <c r="F26" s="6">
        <f>+'[1]1.CONSUMO ARGENTINA POR TIPO '!C366/10000</f>
        <v>49.668799999999997</v>
      </c>
      <c r="G26" s="69">
        <f>+'[1]1.CONSUMO ARGENTINA POR TIPO '!C378/10000</f>
        <v>39.868600000000001</v>
      </c>
      <c r="H26" s="37">
        <f>+'[1]1.CONSUMO ARGENTINA POR TIPO '!C390/10000</f>
        <v>37.097099999999998</v>
      </c>
      <c r="I26" s="7">
        <f t="shared" ref="I26:I27" si="43">+H26/G26-1</f>
        <v>-6.9515859598782037E-2</v>
      </c>
      <c r="K26" s="42" t="s">
        <v>11</v>
      </c>
      <c r="L26" s="82">
        <f>+SUM('[1]1.CONSUMO ARGENTINA POR TIPO '!C307:C318)/10000</f>
        <v>744.587897</v>
      </c>
      <c r="M26" s="6">
        <f t="shared" ref="M26:R26" si="44">+SUM(C25:C26)+SUM(B27:B36)</f>
        <v>674.2813000000001</v>
      </c>
      <c r="N26" s="6">
        <f t="shared" si="44"/>
        <v>658.50520000000006</v>
      </c>
      <c r="O26" s="6">
        <f t="shared" si="44"/>
        <v>636.71080000000006</v>
      </c>
      <c r="P26" s="6">
        <f t="shared" si="44"/>
        <v>648.76300000000003</v>
      </c>
      <c r="Q26" s="6">
        <f t="shared" si="44"/>
        <v>642.7645</v>
      </c>
      <c r="R26" s="37">
        <f t="shared" si="44"/>
        <v>539.14010000000007</v>
      </c>
      <c r="S26" s="80">
        <f t="shared" ref="S26:S30" si="45">+R26/Q26-1</f>
        <v>-0.16121674423525245</v>
      </c>
      <c r="T26" s="7">
        <f t="shared" ref="T26:T30" si="46">+POWER(R26/M26,0.2)-1</f>
        <v>-4.3748556207351519E-2</v>
      </c>
    </row>
    <row r="27" spans="1:20">
      <c r="A27" s="42" t="s">
        <v>0</v>
      </c>
      <c r="B27" s="211">
        <f>+'[1]1.CONSUMO ARGENTINA POR TIPO '!C319/10000</f>
        <v>58.234699999999997</v>
      </c>
      <c r="C27" s="6">
        <f>+'[1]1.CONSUMO ARGENTINA POR TIPO '!C331/10000</f>
        <v>54.4223</v>
      </c>
      <c r="D27" s="6">
        <f>+'[1]1.CONSUMO ARGENTINA POR TIPO '!C355/10000</f>
        <v>51.938000000000002</v>
      </c>
      <c r="E27" s="6">
        <f>+'[1]1.CONSUMO ARGENTINA POR TIPO '!C355/10000</f>
        <v>51.938000000000002</v>
      </c>
      <c r="F27" s="6">
        <f>+'[1]1.CONSUMO ARGENTINA POR TIPO '!C367/10000</f>
        <v>46.223599999999998</v>
      </c>
      <c r="G27" s="69">
        <f>+'[1]1.CONSUMO ARGENTINA POR TIPO '!C379/10000</f>
        <v>36.431699999999999</v>
      </c>
      <c r="H27" s="37">
        <f>+'[1]1.CONSUMO ARGENTINA POR TIPO '!C391/10000</f>
        <v>47.626800000000003</v>
      </c>
      <c r="I27" s="7">
        <f t="shared" si="43"/>
        <v>0.30729007979314726</v>
      </c>
      <c r="K27" s="42" t="s">
        <v>0</v>
      </c>
      <c r="L27" s="82">
        <f>+SUM('[1]1.CONSUMO ARGENTINA POR TIPO '!C308:C319)/10000</f>
        <v>739.12408200000004</v>
      </c>
      <c r="M27" s="6">
        <f t="shared" ref="M27:R27" si="47">+SUM(C25:C27)+SUM(B28:B36)</f>
        <v>670.46889999999996</v>
      </c>
      <c r="N27" s="6">
        <f t="shared" si="47"/>
        <v>656.0209000000001</v>
      </c>
      <c r="O27" s="6">
        <f t="shared" si="47"/>
        <v>636.71080000000006</v>
      </c>
      <c r="P27" s="6">
        <f t="shared" si="47"/>
        <v>643.04860000000008</v>
      </c>
      <c r="Q27" s="6">
        <f t="shared" si="47"/>
        <v>632.97260000000006</v>
      </c>
      <c r="R27" s="37">
        <f t="shared" si="47"/>
        <v>550.33519999999999</v>
      </c>
      <c r="S27" s="80">
        <f t="shared" si="45"/>
        <v>-0.13055446633866941</v>
      </c>
      <c r="T27" s="7">
        <f t="shared" si="46"/>
        <v>-3.8720389277484446E-2</v>
      </c>
    </row>
    <row r="28" spans="1:20">
      <c r="A28" s="42" t="s">
        <v>1</v>
      </c>
      <c r="B28" s="211">
        <f>+'[1]1.CONSUMO ARGENTINA POR TIPO '!C320/10000</f>
        <v>61.310099999999998</v>
      </c>
      <c r="C28" s="6">
        <f>+'[1]1.CONSUMO ARGENTINA POR TIPO '!C332/10000</f>
        <v>50.852899999999998</v>
      </c>
      <c r="D28" s="6">
        <f>+'[1]1.CONSUMO ARGENTINA POR TIPO '!C356/10000</f>
        <v>48.9101</v>
      </c>
      <c r="E28" s="6">
        <f>+'[1]1.CONSUMO ARGENTINA POR TIPO '!C356/10000</f>
        <v>48.9101</v>
      </c>
      <c r="F28" s="6">
        <f>+'[1]1.CONSUMO ARGENTINA POR TIPO '!C368/10000</f>
        <v>49.923499999999997</v>
      </c>
      <c r="G28" s="69">
        <f>+'[1]1.CONSUMO ARGENTINA POR TIPO '!C380/10000</f>
        <v>40.731900000000003</v>
      </c>
      <c r="H28" s="37">
        <f>+'[1]1.CONSUMO ARGENTINA POR TIPO '!C392/10000</f>
        <v>40.263500000000001</v>
      </c>
      <c r="I28" s="7">
        <f t="shared" ref="I28" si="48">+H28/G28-1</f>
        <v>-1.1499586319322241E-2</v>
      </c>
      <c r="K28" s="42" t="s">
        <v>1</v>
      </c>
      <c r="L28" s="82">
        <f>+SUM('[1]1.CONSUMO ARGENTINA POR TIPO '!C309:C320)/10000</f>
        <v>735.52055899999993</v>
      </c>
      <c r="M28" s="6">
        <f t="shared" ref="M28:R28" si="49">+SUM(C25:C28)+SUM(B29:B36)</f>
        <v>660.01170000000002</v>
      </c>
      <c r="N28" s="6">
        <f t="shared" si="49"/>
        <v>654.07810000000018</v>
      </c>
      <c r="O28" s="6">
        <f t="shared" si="49"/>
        <v>636.71080000000006</v>
      </c>
      <c r="P28" s="6">
        <f t="shared" si="49"/>
        <v>644.06200000000013</v>
      </c>
      <c r="Q28" s="6">
        <f t="shared" si="49"/>
        <v>623.78099999999995</v>
      </c>
      <c r="R28" s="37">
        <f t="shared" si="49"/>
        <v>549.86680000000001</v>
      </c>
      <c r="S28" s="80">
        <f t="shared" si="45"/>
        <v>-0.11849383036674721</v>
      </c>
      <c r="T28" s="7">
        <f t="shared" si="46"/>
        <v>-3.5857620799659706E-2</v>
      </c>
    </row>
    <row r="29" spans="1:20">
      <c r="A29" s="42" t="s">
        <v>2</v>
      </c>
      <c r="B29" s="211">
        <f>+'[1]1.CONSUMO ARGENTINA POR TIPO '!C321/10000</f>
        <v>58.587600000000002</v>
      </c>
      <c r="C29" s="6">
        <f>+'[1]1.CONSUMO ARGENTINA POR TIPO '!C333/10000</f>
        <v>64.156000000000006</v>
      </c>
      <c r="D29" s="6">
        <f>+'[1]1.CONSUMO ARGENTINA POR TIPO '!C357/10000</f>
        <v>60.965499999999999</v>
      </c>
      <c r="E29" s="6">
        <f>+'[1]1.CONSUMO ARGENTINA POR TIPO '!C357/10000</f>
        <v>60.965499999999999</v>
      </c>
      <c r="F29" s="6">
        <f>+'[1]1.CONSUMO ARGENTINA POR TIPO '!C369/10000</f>
        <v>57.854199999999999</v>
      </c>
      <c r="G29" s="69">
        <f>+'[1]1.CONSUMO ARGENTINA POR TIPO '!C381/10000</f>
        <v>37.071100000000001</v>
      </c>
      <c r="H29" s="37">
        <f>+'[1]1.CONSUMO ARGENTINA POR TIPO '!C393/10000</f>
        <v>40.150300000000001</v>
      </c>
      <c r="I29" s="7">
        <f t="shared" ref="I29" si="50">+H29/G29-1</f>
        <v>8.3062007871360644E-2</v>
      </c>
      <c r="K29" s="42" t="s">
        <v>2</v>
      </c>
      <c r="L29" s="82">
        <f>+SUM('[1]1.CONSUMO ARGENTINA POR TIPO '!C310:C321)/10000</f>
        <v>730.49733600000002</v>
      </c>
      <c r="M29" s="6">
        <f t="shared" ref="M29:R29" si="51">+SUM(C25:C29)+SUM(B30:B36)</f>
        <v>665.58010000000002</v>
      </c>
      <c r="N29" s="6">
        <f t="shared" si="51"/>
        <v>650.88760000000002</v>
      </c>
      <c r="O29" s="6">
        <f t="shared" si="51"/>
        <v>636.71080000000006</v>
      </c>
      <c r="P29" s="6">
        <f t="shared" si="51"/>
        <v>640.9507000000001</v>
      </c>
      <c r="Q29" s="6">
        <f t="shared" si="51"/>
        <v>602.99790000000007</v>
      </c>
      <c r="R29" s="37">
        <f t="shared" si="51"/>
        <v>552.94599999999991</v>
      </c>
      <c r="S29" s="80">
        <f t="shared" si="45"/>
        <v>-8.3005098359380969E-2</v>
      </c>
      <c r="T29" s="7">
        <f t="shared" si="46"/>
        <v>-3.6400694263590494E-2</v>
      </c>
    </row>
    <row r="30" spans="1:20">
      <c r="A30" s="42" t="s">
        <v>3</v>
      </c>
      <c r="B30" s="211">
        <f>+'[1]1.CONSUMO ARGENTINA POR TIPO '!C322/10000</f>
        <v>55.996600000000001</v>
      </c>
      <c r="C30" s="6">
        <f>+'[1]1.CONSUMO ARGENTINA POR TIPO '!C334/10000</f>
        <v>64.370199999999997</v>
      </c>
      <c r="D30" s="6">
        <f>+'[1]1.CONSUMO ARGENTINA POR TIPO '!C358/10000</f>
        <v>52.402000000000001</v>
      </c>
      <c r="E30" s="6">
        <f>+'[1]1.CONSUMO ARGENTINA POR TIPO '!C358/10000</f>
        <v>52.402000000000001</v>
      </c>
      <c r="F30" s="6">
        <f>+'[1]1.CONSUMO ARGENTINA POR TIPO '!C370/10000</f>
        <v>66.687799999999996</v>
      </c>
      <c r="G30" s="69">
        <f>+'[1]1.CONSUMO ARGENTINA POR TIPO '!C382/10000</f>
        <v>53.752699999999997</v>
      </c>
      <c r="H30" s="37">
        <f>+'[1]1.CONSUMO ARGENTINA POR TIPO '!C394/10000</f>
        <v>40.349600000000002</v>
      </c>
      <c r="I30" s="7">
        <f t="shared" ref="I30" si="52">+H30/G30-1</f>
        <v>-0.24934747463848317</v>
      </c>
      <c r="K30" s="42" t="s">
        <v>3</v>
      </c>
      <c r="L30" s="82">
        <f>+SUM('[1]1.CONSUMO ARGENTINA POR TIPO '!C311:C322)/10000</f>
        <v>715.838528</v>
      </c>
      <c r="M30" s="6">
        <f t="shared" ref="M30:R30" si="53">+SUM(C25:C30)+SUM(B31:B36)</f>
        <v>673.95370000000003</v>
      </c>
      <c r="N30" s="6">
        <f t="shared" si="53"/>
        <v>638.9194</v>
      </c>
      <c r="O30" s="6">
        <f t="shared" si="53"/>
        <v>636.71080000000006</v>
      </c>
      <c r="P30" s="6">
        <f t="shared" si="53"/>
        <v>655.23649999999998</v>
      </c>
      <c r="Q30" s="6">
        <f t="shared" si="53"/>
        <v>590.06280000000004</v>
      </c>
      <c r="R30" s="37">
        <f t="shared" si="53"/>
        <v>539.54290000000003</v>
      </c>
      <c r="S30" s="80">
        <f t="shared" si="45"/>
        <v>-8.5617835932039754E-2</v>
      </c>
      <c r="T30" s="7">
        <f t="shared" si="46"/>
        <v>-4.3512752752052464E-2</v>
      </c>
    </row>
    <row r="31" spans="1:20">
      <c r="A31" s="42" t="s">
        <v>4</v>
      </c>
      <c r="B31" s="211">
        <f>+'[1]1.CONSUMO ARGENTINA POR TIPO '!C323/10000</f>
        <v>58.539400000000001</v>
      </c>
      <c r="C31" s="6">
        <f>+'[1]1.CONSUMO ARGENTINA POR TIPO '!C335/10000</f>
        <v>59.464399999999998</v>
      </c>
      <c r="D31" s="6">
        <f>+'[1]1.CONSUMO ARGENTINA POR TIPO '!C359/10000</f>
        <v>57.640500000000003</v>
      </c>
      <c r="E31" s="6">
        <f>+'[1]1.CONSUMO ARGENTINA POR TIPO '!C359/10000</f>
        <v>57.640500000000003</v>
      </c>
      <c r="F31" s="6">
        <f>+'[1]1.CONSUMO ARGENTINA POR TIPO '!C371/10000</f>
        <v>68.885999999999996</v>
      </c>
      <c r="G31" s="69">
        <f>+'[1]1.CONSUMO ARGENTINA POR TIPO '!C383/10000</f>
        <v>52.360100000000003</v>
      </c>
      <c r="H31" s="37">
        <f>+'[1]1.CONSUMO ARGENTINA POR TIPO '!C395/10000</f>
        <v>49.959099999999999</v>
      </c>
      <c r="I31" s="7">
        <f t="shared" ref="I31" si="54">+H31/G31-1</f>
        <v>-4.5855527395860629E-2</v>
      </c>
      <c r="K31" s="42" t="s">
        <v>4</v>
      </c>
      <c r="L31" s="82">
        <f>+SUM('[1]1.CONSUMO ARGENTINA POR TIPO '!C312:C323)/10000</f>
        <v>706.97689100000002</v>
      </c>
      <c r="M31" s="6">
        <f t="shared" ref="M31:R31" si="55">+SUM(C25:C31)+SUM(B32:B36)</f>
        <v>674.87870000000009</v>
      </c>
      <c r="N31" s="6">
        <f t="shared" si="55"/>
        <v>637.09550000000002</v>
      </c>
      <c r="O31" s="6">
        <f t="shared" si="55"/>
        <v>636.71079999999995</v>
      </c>
      <c r="P31" s="6">
        <f t="shared" si="55"/>
        <v>666.48199999999997</v>
      </c>
      <c r="Q31" s="6">
        <f t="shared" si="55"/>
        <v>573.53690000000006</v>
      </c>
      <c r="R31" s="37">
        <f t="shared" si="55"/>
        <v>537.14189999999996</v>
      </c>
      <c r="S31" s="80">
        <f t="shared" ref="S31" si="56">+R31/Q31-1</f>
        <v>-6.3457120195753891E-2</v>
      </c>
      <c r="T31" s="7">
        <f t="shared" ref="T31" si="57">+POWER(R31/M31,0.2)-1</f>
        <v>-4.4627663297581055E-2</v>
      </c>
    </row>
    <row r="32" spans="1:20">
      <c r="A32" s="42" t="s">
        <v>5</v>
      </c>
      <c r="B32" s="211">
        <f>+'[1]1.CONSUMO ARGENTINA POR TIPO '!C324/10000</f>
        <v>60.212200000000003</v>
      </c>
      <c r="C32" s="6">
        <f>+'[1]1.CONSUMO ARGENTINA POR TIPO '!C336/10000</f>
        <v>59.005699999999997</v>
      </c>
      <c r="D32" s="6">
        <f>+'[1]1.CONSUMO ARGENTINA POR TIPO '!C360/10000</f>
        <v>59.979399999999998</v>
      </c>
      <c r="E32" s="6">
        <f>+'[1]1.CONSUMO ARGENTINA POR TIPO '!C360/10000</f>
        <v>59.979399999999998</v>
      </c>
      <c r="F32" s="6">
        <f>+'[1]1.CONSUMO ARGENTINA POR TIPO '!C372/10000</f>
        <v>57.304699999999997</v>
      </c>
      <c r="G32" s="69">
        <f>+'[1]1.CONSUMO ARGENTINA POR TIPO '!C384/10000</f>
        <v>50.235199999999999</v>
      </c>
      <c r="H32" s="37"/>
      <c r="I32" s="7"/>
      <c r="K32" s="42" t="s">
        <v>5</v>
      </c>
      <c r="L32" s="82">
        <f>+SUM('[1]1.CONSUMO ARGENTINA POR TIPO '!C313:C324)/10000</f>
        <v>706.595418</v>
      </c>
      <c r="M32" s="6">
        <f>+SUM(C25:C32)+SUM(B33:B36)</f>
        <v>673.67220000000009</v>
      </c>
      <c r="N32" s="6">
        <f>+SUM(D25:D32)+SUM(C33:C36)</f>
        <v>638.06920000000002</v>
      </c>
      <c r="O32" s="6">
        <f>+SUM(E25:E32)+SUM(D33:D36)</f>
        <v>636.71080000000006</v>
      </c>
      <c r="P32" s="6">
        <f>+SUM(F25:F32)+SUM(E33:E36)</f>
        <v>663.80730000000005</v>
      </c>
      <c r="Q32" s="6">
        <f>+SUM(G25:G32)+SUM(F33:F36)</f>
        <v>566.4674</v>
      </c>
      <c r="R32" s="37"/>
      <c r="S32" s="80"/>
      <c r="T32" s="7"/>
    </row>
    <row r="33" spans="1:20">
      <c r="A33" s="42" t="s">
        <v>6</v>
      </c>
      <c r="B33" s="211">
        <f>+'[1]1.CONSUMO ARGENTINA POR TIPO '!C325/10000</f>
        <v>61.8048</v>
      </c>
      <c r="C33" s="6">
        <f>+'[1]1.CONSUMO ARGENTINA POR TIPO '!C337/10000</f>
        <v>61.348199999999999</v>
      </c>
      <c r="D33" s="6">
        <f>+'[1]1.CONSUMO ARGENTINA POR TIPO '!C361/10000</f>
        <v>54.532400000000003</v>
      </c>
      <c r="E33" s="6">
        <f>+'[1]1.CONSUMO ARGENTINA POR TIPO '!C361/10000</f>
        <v>54.532400000000003</v>
      </c>
      <c r="F33" s="6">
        <f>+'[1]1.CONSUMO ARGENTINA POR TIPO '!C373/10000</f>
        <v>56.688600000000001</v>
      </c>
      <c r="G33" s="69">
        <f>+'[1]1.CONSUMO ARGENTINA POR TIPO '!C385/10000</f>
        <v>48.584899999999998</v>
      </c>
      <c r="H33" s="37"/>
      <c r="I33" s="7"/>
      <c r="K33" s="42" t="s">
        <v>6</v>
      </c>
      <c r="L33" s="82">
        <f>+SUM('[1]1.CONSUMO ARGENTINA POR TIPO '!C314:C325)/10000</f>
        <v>705.11019199999998</v>
      </c>
      <c r="M33" s="6">
        <f>+SUM(C25:C33)+SUM(B34:B36)</f>
        <v>673.21560000000011</v>
      </c>
      <c r="N33" s="6">
        <f>+SUM(D25:D33)+SUM(C34:C36)</f>
        <v>631.25340000000006</v>
      </c>
      <c r="O33" s="6">
        <f>+SUM(E25:E33)+SUM(D34:D36)</f>
        <v>636.71080000000006</v>
      </c>
      <c r="P33" s="6">
        <f>+SUM(F25:F33)+SUM(E34:E36)</f>
        <v>665.96350000000007</v>
      </c>
      <c r="Q33" s="6">
        <f>+SUM(G25:G33)+SUM(F34:F36)</f>
        <v>558.36369999999999</v>
      </c>
      <c r="R33" s="37"/>
      <c r="S33" s="80"/>
      <c r="T33" s="7"/>
    </row>
    <row r="34" spans="1:20">
      <c r="A34" s="42" t="s">
        <v>7</v>
      </c>
      <c r="B34" s="211">
        <f>+'[1]1.CONSUMO ARGENTINA POR TIPO '!C326/10000</f>
        <v>56.731000000000002</v>
      </c>
      <c r="C34" s="6">
        <f>+'[1]1.CONSUMO ARGENTINA POR TIPO '!C338/10000</f>
        <v>51.136000000000003</v>
      </c>
      <c r="D34" s="6">
        <f>+'[1]1.CONSUMO ARGENTINA POR TIPO '!C362/10000</f>
        <v>55.108600000000003</v>
      </c>
      <c r="E34" s="6">
        <f>+'[1]1.CONSUMO ARGENTINA POR TIPO '!C362/10000</f>
        <v>55.108600000000003</v>
      </c>
      <c r="F34" s="6">
        <f>+'[1]1.CONSUMO ARGENTINA POR TIPO '!C374/10000</f>
        <v>54.905000000000001</v>
      </c>
      <c r="G34" s="69">
        <f>+'[1]1.CONSUMO ARGENTINA POR TIPO '!C386/10000</f>
        <v>45.008600000000001</v>
      </c>
      <c r="H34" s="37"/>
      <c r="I34" s="7"/>
      <c r="K34" s="42" t="s">
        <v>7</v>
      </c>
      <c r="L34" s="82">
        <f>+SUM('[1]1.CONSUMO ARGENTINA POR TIPO '!C315:C326)/10000</f>
        <v>696.57094900000004</v>
      </c>
      <c r="M34" s="6">
        <f>+SUM(C25:C34)+SUM(B35:B36)</f>
        <v>667.62060000000008</v>
      </c>
      <c r="N34" s="6">
        <f>+SUM(D25:D34)+SUM(C35:C36)</f>
        <v>635.226</v>
      </c>
      <c r="O34" s="6">
        <f>+SUM(E25:E34)+SUM(D35:D36)</f>
        <v>636.71080000000006</v>
      </c>
      <c r="P34" s="6">
        <f>+SUM(F25:F34)+SUM(E35:E36)</f>
        <v>665.75990000000002</v>
      </c>
      <c r="Q34" s="6">
        <f>+SUM(G25:G34)+SUM(F35:F36)</f>
        <v>548.46730000000002</v>
      </c>
      <c r="R34" s="37"/>
      <c r="S34" s="80"/>
      <c r="T34" s="7"/>
    </row>
    <row r="35" spans="1:20">
      <c r="A35" s="42" t="s">
        <v>8</v>
      </c>
      <c r="B35" s="211">
        <f>+'[1]1.CONSUMO ARGENTINA POR TIPO '!C327/10000</f>
        <v>55.203899999999997</v>
      </c>
      <c r="C35" s="6">
        <f>+'[1]1.CONSUMO ARGENTINA POR TIPO '!C339/10000</f>
        <v>52.643700000000003</v>
      </c>
      <c r="D35" s="6">
        <f>+'[1]1.CONSUMO ARGENTINA POR TIPO '!C363/10000</f>
        <v>51.800199999999997</v>
      </c>
      <c r="E35" s="6">
        <f>+'[1]1.CONSUMO ARGENTINA POR TIPO '!C363/10000</f>
        <v>51.800199999999997</v>
      </c>
      <c r="F35" s="6">
        <f>+'[1]1.CONSUMO ARGENTINA POR TIPO '!C375/10000</f>
        <v>47.229199999999999</v>
      </c>
      <c r="G35" s="69">
        <f>+'[1]1.CONSUMO ARGENTINA POR TIPO '!C387/10000</f>
        <v>50.897599999999997</v>
      </c>
      <c r="H35" s="37"/>
      <c r="I35" s="7"/>
      <c r="K35" s="42" t="s">
        <v>8</v>
      </c>
      <c r="L35" s="82">
        <f>+SUM('[1]1.CONSUMO ARGENTINA POR TIPO '!C316:C327)/10000</f>
        <v>692.45104900000001</v>
      </c>
      <c r="M35" s="6">
        <f>+SUM(C25:C35)+SUM(B36)</f>
        <v>665.06040000000007</v>
      </c>
      <c r="N35" s="6">
        <f>+SUM(D25:D35)+SUM(C36)</f>
        <v>634.38250000000005</v>
      </c>
      <c r="O35" s="6">
        <f>+SUM(E25:E35)+SUM(D36)</f>
        <v>636.71080000000006</v>
      </c>
      <c r="P35" s="6">
        <f>+SUM(F25:F35)+SUM(E36)</f>
        <v>661.1889000000001</v>
      </c>
      <c r="Q35" s="6">
        <f>+SUM(G25:G35)+SUM(F36)</f>
        <v>552.13570000000004</v>
      </c>
      <c r="R35" s="37"/>
      <c r="S35" s="80"/>
      <c r="T35" s="7"/>
    </row>
    <row r="36" spans="1:20">
      <c r="A36" s="42" t="s">
        <v>9</v>
      </c>
      <c r="B36" s="211">
        <f>+'[1]1.CONSUMO ARGENTINA POR TIPO '!C328/10000</f>
        <v>55.897199999999998</v>
      </c>
      <c r="C36" s="6">
        <f>+'[1]1.CONSUMO ARGENTINA POR TIPO '!C340/10000</f>
        <v>49.158900000000003</v>
      </c>
      <c r="D36" s="6">
        <f>+'[1]1.CONSUMO ARGENTINA POR TIPO '!C364/10000</f>
        <v>51.487200000000001</v>
      </c>
      <c r="E36" s="6">
        <f>+'[1]1.CONSUMO ARGENTINA POR TIPO '!C364/10000</f>
        <v>51.487200000000001</v>
      </c>
      <c r="F36" s="6">
        <f>+'[1]1.CONSUMO ARGENTINA POR TIPO '!C376/10000</f>
        <v>52.0595</v>
      </c>
      <c r="G36" s="69">
        <f>+'[1]1.CONSUMO ARGENTINA POR TIPO '!C388/10000</f>
        <v>48.0563</v>
      </c>
      <c r="H36" s="37"/>
      <c r="I36" s="7"/>
      <c r="K36" s="42" t="s">
        <v>9</v>
      </c>
      <c r="L36" s="82">
        <f>+SUM('[1]1.CONSUMO ARGENTINA POR TIPO '!C317:C328)/10000</f>
        <v>687.31261700000005</v>
      </c>
      <c r="M36" s="6">
        <f>+SUM(C25:C36)</f>
        <v>658.32210000000009</v>
      </c>
      <c r="N36" s="6">
        <f>+SUM(D25:D36)</f>
        <v>636.71080000000006</v>
      </c>
      <c r="O36" s="6">
        <f>+SUM(E25:E36)</f>
        <v>636.71080000000006</v>
      </c>
      <c r="P36" s="6">
        <f>+SUM(F25:F36)</f>
        <v>661.76120000000003</v>
      </c>
      <c r="Q36" s="6">
        <f>+SUM(G25:G36)</f>
        <v>548.13250000000005</v>
      </c>
      <c r="R36" s="37"/>
      <c r="S36" s="80"/>
      <c r="T36" s="7"/>
    </row>
    <row r="37" spans="1:20" ht="28">
      <c r="A37" s="53" t="s">
        <v>13</v>
      </c>
      <c r="B37" s="212">
        <f>SUM(B25:B36)</f>
        <v>687.31261699999993</v>
      </c>
      <c r="C37" s="54">
        <f>SUM(C25:C36)</f>
        <v>658.32210000000009</v>
      </c>
      <c r="D37" s="54">
        <f>SUM(D25:D36)</f>
        <v>636.71080000000006</v>
      </c>
      <c r="E37" s="54">
        <f>SUM(E25:E36)</f>
        <v>636.71080000000006</v>
      </c>
      <c r="F37" s="54">
        <f>SUM(F25:F36)</f>
        <v>661.76120000000003</v>
      </c>
      <c r="G37" s="201">
        <f t="shared" ref="G37" si="58">SUM(G25:G36)</f>
        <v>548.13250000000005</v>
      </c>
      <c r="H37" s="201"/>
      <c r="I37" s="56"/>
      <c r="J37" s="3"/>
      <c r="K37" s="43" t="s">
        <v>14</v>
      </c>
      <c r="L37" s="46">
        <f t="shared" ref="L37" si="59">+AVERAGE(L25:L36)</f>
        <v>717.43518516666666</v>
      </c>
      <c r="M37" s="46">
        <f>+AVERAGE(M25:M36)</f>
        <v>669.8196833333335</v>
      </c>
      <c r="N37" s="46">
        <f t="shared" ref="N37:R37" si="60">+AVERAGE(N25:N36)</f>
        <v>644.06186666666656</v>
      </c>
      <c r="O37" s="46">
        <f t="shared" si="60"/>
        <v>636.71079999999995</v>
      </c>
      <c r="P37" s="46">
        <f t="shared" si="60"/>
        <v>655.16562500000009</v>
      </c>
      <c r="Q37" s="46">
        <f t="shared" si="60"/>
        <v>591.02058333333332</v>
      </c>
      <c r="R37" s="215">
        <f t="shared" si="60"/>
        <v>544.41207142857149</v>
      </c>
      <c r="S37" s="81">
        <f t="shared" ref="S37" si="61">+R37/Q37-1</f>
        <v>-7.8861063758374761E-2</v>
      </c>
      <c r="T37" s="77">
        <f t="shared" ref="T37" si="62">+POWER(R37/M37,0.2)-1</f>
        <v>-4.0612693331768979E-2</v>
      </c>
    </row>
    <row r="38" spans="1:20" ht="28">
      <c r="A38" s="57" t="s">
        <v>15</v>
      </c>
      <c r="B38" s="213">
        <f t="shared" ref="B38:G38" si="63">+B37/B$73</f>
        <v>0.72991172510030389</v>
      </c>
      <c r="C38" s="58">
        <f t="shared" si="63"/>
        <v>0.73761331894682725</v>
      </c>
      <c r="D38" s="58">
        <f t="shared" si="63"/>
        <v>0.75834826997216898</v>
      </c>
      <c r="E38" s="58">
        <f t="shared" si="63"/>
        <v>0.71923649940757484</v>
      </c>
      <c r="F38" s="58">
        <f t="shared" si="63"/>
        <v>0.70178706375141064</v>
      </c>
      <c r="G38" s="206">
        <f t="shared" si="63"/>
        <v>0.65486627231263883</v>
      </c>
      <c r="H38" s="203"/>
      <c r="I38" s="60"/>
      <c r="J38" s="3"/>
      <c r="K38" s="44" t="s">
        <v>15</v>
      </c>
      <c r="L38" s="48">
        <f t="shared" ref="L38:R38" si="64">+L37/L$73</f>
        <v>0.72907287415850175</v>
      </c>
      <c r="M38" s="48">
        <f t="shared" si="64"/>
        <v>0.73428998950504865</v>
      </c>
      <c r="N38" s="48">
        <f t="shared" si="64"/>
        <v>0.74006322604666608</v>
      </c>
      <c r="O38" s="48">
        <f t="shared" si="64"/>
        <v>0.74503394213468943</v>
      </c>
      <c r="P38" s="48">
        <f t="shared" si="64"/>
        <v>0.71319493277732482</v>
      </c>
      <c r="Q38" s="48">
        <f t="shared" si="64"/>
        <v>0.66908939284299473</v>
      </c>
      <c r="R38" s="203">
        <f t="shared" si="64"/>
        <v>0.64918938302142004</v>
      </c>
      <c r="S38" s="74"/>
      <c r="T38" s="78"/>
    </row>
    <row r="39" spans="1:20" ht="29" thickBot="1">
      <c r="A39" s="61" t="s">
        <v>12</v>
      </c>
      <c r="B39" s="214"/>
      <c r="C39" s="63">
        <f>+C37/B37-1</f>
        <v>-4.217952105482714E-2</v>
      </c>
      <c r="D39" s="63">
        <f t="shared" ref="D39" si="65">+D37/C37-1</f>
        <v>-3.2827851290424537E-2</v>
      </c>
      <c r="E39" s="63">
        <f t="shared" ref="E39" si="66">+E37/D37-1</f>
        <v>0</v>
      </c>
      <c r="F39" s="63">
        <f t="shared" ref="F39:G39" si="67">+F37/E37-1</f>
        <v>3.9343450747183706E-2</v>
      </c>
      <c r="G39" s="207">
        <f t="shared" si="67"/>
        <v>-0.17170650077399519</v>
      </c>
      <c r="H39" s="202"/>
      <c r="I39" s="65"/>
      <c r="K39" s="45" t="s">
        <v>12</v>
      </c>
      <c r="L39" s="49"/>
      <c r="M39" s="50">
        <f>+M37/L37-1</f>
        <v>-6.6369064157721258E-2</v>
      </c>
      <c r="N39" s="50">
        <f t="shared" ref="N39" si="68">+N37/M37-1</f>
        <v>-3.8454851816960844E-2</v>
      </c>
      <c r="O39" s="50">
        <f t="shared" ref="O39" si="69">+O37/N37-1</f>
        <v>-1.1413603330860056E-2</v>
      </c>
      <c r="P39" s="50">
        <f t="shared" ref="P39" si="70">+P37/O37-1</f>
        <v>2.8984626929526192E-2</v>
      </c>
      <c r="Q39" s="50">
        <f t="shared" ref="Q39" si="71">+Q37/P37-1</f>
        <v>-9.7906604405056719E-2</v>
      </c>
      <c r="R39" s="202">
        <f t="shared" ref="R39" si="72">+R37/Q37-1</f>
        <v>-7.8861063758374761E-2</v>
      </c>
      <c r="S39" s="75">
        <f>+R38/Q38-1</f>
        <v>-2.9741929904191888E-2</v>
      </c>
      <c r="T39" s="52"/>
    </row>
    <row r="40" spans="1:20" ht="15" thickBot="1"/>
    <row r="41" spans="1:20" ht="15" thickBot="1">
      <c r="A41" s="275" t="s">
        <v>230</v>
      </c>
      <c r="B41" s="276"/>
      <c r="C41" s="276"/>
      <c r="D41" s="276"/>
      <c r="E41" s="276"/>
      <c r="F41" s="276"/>
      <c r="G41" s="276"/>
      <c r="H41" s="276"/>
      <c r="I41" s="277"/>
      <c r="K41" s="275" t="s">
        <v>231</v>
      </c>
      <c r="L41" s="276"/>
      <c r="M41" s="276"/>
      <c r="N41" s="276"/>
      <c r="O41" s="276"/>
      <c r="P41" s="276"/>
      <c r="Q41" s="276"/>
      <c r="R41" s="276"/>
      <c r="S41" s="276"/>
      <c r="T41" s="277"/>
    </row>
    <row r="42" spans="1:20" ht="42">
      <c r="A42" s="38"/>
      <c r="B42" s="209">
        <v>2016</v>
      </c>
      <c r="C42" s="39">
        <f>+B42+1</f>
        <v>2017</v>
      </c>
      <c r="D42" s="39">
        <f t="shared" ref="D42:G42" si="73">+C42+1</f>
        <v>2018</v>
      </c>
      <c r="E42" s="39">
        <f t="shared" si="73"/>
        <v>2019</v>
      </c>
      <c r="F42" s="39">
        <f t="shared" si="73"/>
        <v>2020</v>
      </c>
      <c r="G42" s="210">
        <f t="shared" si="73"/>
        <v>2021</v>
      </c>
      <c r="H42" s="40">
        <f>+H24</f>
        <v>2022</v>
      </c>
      <c r="I42" s="41" t="s">
        <v>16</v>
      </c>
      <c r="K42" s="67"/>
      <c r="L42" s="66">
        <v>2016</v>
      </c>
      <c r="M42" s="66">
        <f>+L42+1</f>
        <v>2017</v>
      </c>
      <c r="N42" s="66">
        <f t="shared" ref="N42" si="74">+M42+1</f>
        <v>2018</v>
      </c>
      <c r="O42" s="66">
        <f t="shared" ref="O42" si="75">+N42+1</f>
        <v>2019</v>
      </c>
      <c r="P42" s="66">
        <f t="shared" ref="P42" si="76">+O42+1</f>
        <v>2020</v>
      </c>
      <c r="Q42" s="66">
        <f t="shared" ref="Q42" si="77">+P42+1</f>
        <v>2021</v>
      </c>
      <c r="R42" s="40">
        <f t="shared" ref="R42" si="78">+Q42+1</f>
        <v>2022</v>
      </c>
      <c r="S42" s="79" t="s">
        <v>16</v>
      </c>
      <c r="T42" s="76" t="s">
        <v>21</v>
      </c>
    </row>
    <row r="43" spans="1:20">
      <c r="A43" s="42" t="s">
        <v>10</v>
      </c>
      <c r="B43" s="211">
        <f>+('[1]1.CONSUMO ARGENTINA POR TIPO '!E317+'[1]1.CONSUMO ARGENTINA POR TIPO '!F317)/10000</f>
        <v>2.486027</v>
      </c>
      <c r="C43" s="6">
        <f>+'[1]1.CONSUMO ARGENTINA POR TIPO '!F329/10000</f>
        <v>2.2076899999999999</v>
      </c>
      <c r="D43" s="6">
        <f>+'[1]1.CONSUMO ARGENTINA POR TIPO '!F341/10000</f>
        <v>1.8081</v>
      </c>
      <c r="E43" s="6">
        <f>+'[1]1.CONSUMO ARGENTINA POR TIPO '!F353/10000</f>
        <v>1.6968000000000001</v>
      </c>
      <c r="F43" s="6">
        <f>+'[1]1.CONSUMO ARGENTINA POR TIPO '!F365/10000</f>
        <v>1.575</v>
      </c>
      <c r="G43" s="69">
        <f>+'[1]1.CONSUMO ARGENTINA POR TIPO '!F377/10000</f>
        <v>1.6907000000000001</v>
      </c>
      <c r="H43" s="37">
        <f>+'[1]1.CONSUMO ARGENTINA POR TIPO '!F389/10000</f>
        <v>1.54</v>
      </c>
      <c r="I43" s="7">
        <f>+H43/G43-1</f>
        <v>-8.9134677944046836E-2</v>
      </c>
      <c r="K43" s="42" t="s">
        <v>10</v>
      </c>
      <c r="L43" s="6">
        <f>+SUM('[1]1.CONSUMO ARGENTINA POR TIPO '!E306:E317)/10000+SUM('[1]1.CONSUMO ARGENTINA POR TIPO '!F306:F317)/10000</f>
        <v>47.086221000000009</v>
      </c>
      <c r="M43" s="6">
        <f t="shared" ref="M43:R43" si="79">+SUM(C43)+SUM(B44:B54)</f>
        <v>44.913885999999998</v>
      </c>
      <c r="N43" s="6">
        <f t="shared" si="79"/>
        <v>38.8033</v>
      </c>
      <c r="O43" s="6">
        <f t="shared" si="79"/>
        <v>31.7028</v>
      </c>
      <c r="P43" s="6">
        <f t="shared" si="79"/>
        <v>29.509999999999998</v>
      </c>
      <c r="Q43" s="6">
        <f t="shared" si="79"/>
        <v>25.473299999999998</v>
      </c>
      <c r="R43" s="37">
        <f t="shared" si="79"/>
        <v>33.922699999999999</v>
      </c>
      <c r="S43" s="80">
        <f>+R43/Q43-1</f>
        <v>0.33169632517184655</v>
      </c>
      <c r="T43" s="7">
        <f>+POWER(R43/M43,0.2)-1</f>
        <v>-5.4586159628711384E-2</v>
      </c>
    </row>
    <row r="44" spans="1:20">
      <c r="A44" s="42" t="s">
        <v>11</v>
      </c>
      <c r="B44" s="211">
        <f>+('[1]1.CONSUMO ARGENTINA POR TIPO '!E318+'[1]1.CONSUMO ARGENTINA POR TIPO '!F318)/10000</f>
        <v>2.3588849999999999</v>
      </c>
      <c r="C44" s="6">
        <f>+'[1]1.CONSUMO ARGENTINA POR TIPO '!F330/10000</f>
        <v>1.5306999999999999</v>
      </c>
      <c r="D44" s="6">
        <f>+'[1]1.CONSUMO ARGENTINA POR TIPO '!F342/10000</f>
        <v>1.6513</v>
      </c>
      <c r="E44" s="6">
        <f>+'[1]1.CONSUMO ARGENTINA POR TIPO '!F354/10000</f>
        <v>1.3275999999999999</v>
      </c>
      <c r="F44" s="6">
        <f>+'[1]1.CONSUMO ARGENTINA POR TIPO '!F366/10000</f>
        <v>1.2075</v>
      </c>
      <c r="G44" s="69">
        <f>+'[1]1.CONSUMO ARGENTINA POR TIPO '!F378/10000</f>
        <v>1.5802</v>
      </c>
      <c r="H44" s="37">
        <f>+'[1]1.CONSUMO ARGENTINA POR TIPO '!F390/10000</f>
        <v>2.1280999999999999</v>
      </c>
      <c r="I44" s="7">
        <f t="shared" ref="I44:I45" si="80">+H44/G44-1</f>
        <v>0.34672826224528519</v>
      </c>
      <c r="K44" s="42" t="s">
        <v>11</v>
      </c>
      <c r="L44" s="6">
        <f>+SUM('[1]1.CONSUMO ARGENTINA POR TIPO '!E307:E318)/10000+SUM('[1]1.CONSUMO ARGENTINA POR TIPO '!F307:F318)/10000</f>
        <v>47.286906000000002</v>
      </c>
      <c r="M44" s="6">
        <f t="shared" ref="M44:R44" si="81">+SUM(C43:C44)+SUM(B45:B54)</f>
        <v>44.085701</v>
      </c>
      <c r="N44" s="6">
        <f t="shared" si="81"/>
        <v>38.923900000000003</v>
      </c>
      <c r="O44" s="6">
        <f t="shared" si="81"/>
        <v>31.379100000000001</v>
      </c>
      <c r="P44" s="6">
        <f t="shared" si="81"/>
        <v>29.389899999999997</v>
      </c>
      <c r="Q44" s="6">
        <f t="shared" si="81"/>
        <v>25.846</v>
      </c>
      <c r="R44" s="37">
        <f t="shared" si="81"/>
        <v>34.470600000000005</v>
      </c>
      <c r="S44" s="80">
        <f t="shared" ref="S44:S49" si="82">+R44/Q44-1</f>
        <v>0.33369186721349542</v>
      </c>
      <c r="T44" s="7">
        <f t="shared" ref="T44:T49" si="83">+POWER(R44/M44,0.2)-1</f>
        <v>-4.8014752409218264E-2</v>
      </c>
    </row>
    <row r="45" spans="1:20">
      <c r="A45" s="42" t="s">
        <v>0</v>
      </c>
      <c r="B45" s="211">
        <f>+('[1]1.CONSUMO ARGENTINA POR TIPO '!E319+'[1]1.CONSUMO ARGENTINA POR TIPO '!F319)/10000</f>
        <v>2.9881600000000001</v>
      </c>
      <c r="C45" s="6">
        <f>+'[1]1.CONSUMO ARGENTINA POR TIPO '!F331/10000</f>
        <v>2.8014000000000001</v>
      </c>
      <c r="D45" s="6">
        <f>+'[1]1.CONSUMO ARGENTINA POR TIPO '!F343/10000</f>
        <v>2.1958000000000002</v>
      </c>
      <c r="E45" s="6">
        <f>+'[1]1.CONSUMO ARGENTINA POR TIPO '!F355/10000</f>
        <v>1.0277000000000001</v>
      </c>
      <c r="F45" s="6">
        <f>+'[1]1.CONSUMO ARGENTINA POR TIPO '!F367/10000</f>
        <v>1.2707999999999999</v>
      </c>
      <c r="G45" s="69">
        <f>+'[1]1.CONSUMO ARGENTINA POR TIPO '!F379/10000</f>
        <v>1.8973</v>
      </c>
      <c r="H45" s="37">
        <f>+'[1]1.CONSUMO ARGENTINA POR TIPO '!F391/10000</f>
        <v>2.5327000000000002</v>
      </c>
      <c r="I45" s="7">
        <f t="shared" si="80"/>
        <v>0.33489695883624115</v>
      </c>
      <c r="K45" s="42" t="s">
        <v>0</v>
      </c>
      <c r="L45" s="6">
        <f>+SUM('[1]1.CONSUMO ARGENTINA POR TIPO '!E308:E319)/10000+SUM('[1]1.CONSUMO ARGENTINA POR TIPO '!F308:F319)/10000</f>
        <v>48.098843000000002</v>
      </c>
      <c r="M45" s="6">
        <f t="shared" ref="M45:R45" si="84">+SUM(C43:C45)+SUM(B46:B54)</f>
        <v>43.898941000000008</v>
      </c>
      <c r="N45" s="6">
        <f t="shared" si="84"/>
        <v>38.318300000000001</v>
      </c>
      <c r="O45" s="6">
        <f t="shared" si="84"/>
        <v>30.211000000000002</v>
      </c>
      <c r="P45" s="6">
        <f t="shared" si="84"/>
        <v>29.632999999999999</v>
      </c>
      <c r="Q45" s="6">
        <f t="shared" si="84"/>
        <v>26.472500000000004</v>
      </c>
      <c r="R45" s="37">
        <f t="shared" si="84"/>
        <v>35.106000000000002</v>
      </c>
      <c r="S45" s="80">
        <f t="shared" si="82"/>
        <v>0.32613089054679367</v>
      </c>
      <c r="T45" s="7">
        <f t="shared" si="83"/>
        <v>-4.3719145434679585E-2</v>
      </c>
    </row>
    <row r="46" spans="1:20">
      <c r="A46" s="42" t="s">
        <v>1</v>
      </c>
      <c r="B46" s="211">
        <f>+('[1]1.CONSUMO ARGENTINA POR TIPO '!E320+'[1]1.CONSUMO ARGENTINA POR TIPO '!F320)/10000</f>
        <v>2.7588879999999998</v>
      </c>
      <c r="C46" s="6">
        <f>+'[1]1.CONSUMO ARGENTINA POR TIPO '!F332/10000</f>
        <v>2.5017</v>
      </c>
      <c r="D46" s="6">
        <f>+'[1]1.CONSUMO ARGENTINA POR TIPO '!F344/10000</f>
        <v>2.1541999999999999</v>
      </c>
      <c r="E46" s="6">
        <f>+'[1]1.CONSUMO ARGENTINA POR TIPO '!F356/10000</f>
        <v>1.1268</v>
      </c>
      <c r="F46" s="6">
        <f>+'[1]1.CONSUMO ARGENTINA POR TIPO '!F368/10000</f>
        <v>1.0185</v>
      </c>
      <c r="G46" s="69">
        <f>+'[1]1.CONSUMO ARGENTINA POR TIPO '!F380/10000</f>
        <v>2.2915000000000001</v>
      </c>
      <c r="H46" s="37">
        <f>+'[1]1.CONSUMO ARGENTINA POR TIPO '!F392/10000</f>
        <v>2.7105000000000001</v>
      </c>
      <c r="I46" s="7">
        <f t="shared" ref="I46" si="85">+H46/G46-1</f>
        <v>0.18284966179358508</v>
      </c>
      <c r="K46" s="42" t="s">
        <v>1</v>
      </c>
      <c r="L46" s="6">
        <f>+SUM('[1]1.CONSUMO ARGENTINA POR TIPO '!E309:E320)/10000+SUM('[1]1.CONSUMO ARGENTINA POR TIPO '!F309:F320)/10000</f>
        <v>47.494657000000011</v>
      </c>
      <c r="M46" s="6">
        <f t="shared" ref="M46:R46" si="86">+SUM(C43:C46)+SUM(B47:B54)</f>
        <v>43.641752999999994</v>
      </c>
      <c r="N46" s="6">
        <f t="shared" si="86"/>
        <v>37.970799999999997</v>
      </c>
      <c r="O46" s="6">
        <f t="shared" si="86"/>
        <v>29.183599999999998</v>
      </c>
      <c r="P46" s="6">
        <f t="shared" si="86"/>
        <v>29.524699999999999</v>
      </c>
      <c r="Q46" s="6">
        <f t="shared" si="86"/>
        <v>27.7455</v>
      </c>
      <c r="R46" s="37">
        <f t="shared" si="86"/>
        <v>35.524999999999999</v>
      </c>
      <c r="S46" s="80">
        <f t="shared" si="82"/>
        <v>0.28038781063595897</v>
      </c>
      <c r="T46" s="7">
        <f t="shared" si="83"/>
        <v>-4.0320141770957219E-2</v>
      </c>
    </row>
    <row r="47" spans="1:20">
      <c r="A47" s="42" t="s">
        <v>2</v>
      </c>
      <c r="B47" s="211">
        <f>+('[1]1.CONSUMO ARGENTINA POR TIPO '!E321+'[1]1.CONSUMO ARGENTINA POR TIPO '!F321)/10000</f>
        <v>3.1462830000000004</v>
      </c>
      <c r="C47" s="6">
        <f>+'[1]1.CONSUMO ARGENTINA POR TIPO '!F333/10000</f>
        <v>2.9769000000000001</v>
      </c>
      <c r="D47" s="6">
        <f>+'[1]1.CONSUMO ARGENTINA POR TIPO '!F345/10000</f>
        <v>2.4117999999999999</v>
      </c>
      <c r="E47" s="6">
        <f>+'[1]1.CONSUMO ARGENTINA POR TIPO '!F357/10000</f>
        <v>1.9319</v>
      </c>
      <c r="F47" s="6">
        <f>+'[1]1.CONSUMO ARGENTINA POR TIPO '!F369/10000</f>
        <v>0.90449999999999997</v>
      </c>
      <c r="G47" s="69">
        <f>+'[1]1.CONSUMO ARGENTINA POR TIPO '!F381/10000</f>
        <v>2.6031</v>
      </c>
      <c r="H47" s="37">
        <f>+'[1]1.CONSUMO ARGENTINA POR TIPO '!F393/10000</f>
        <v>3.0952000000000002</v>
      </c>
      <c r="I47" s="7">
        <f t="shared" ref="I47" si="87">+H47/G47-1</f>
        <v>0.18904383235373223</v>
      </c>
      <c r="K47" s="42" t="s">
        <v>2</v>
      </c>
      <c r="L47" s="6">
        <f>+SUM('[1]1.CONSUMO ARGENTINA POR TIPO '!E310:E321)/10000+SUM('[1]1.CONSUMO ARGENTINA POR TIPO '!F310:F321)/10000</f>
        <v>47.439907000000005</v>
      </c>
      <c r="M47" s="6">
        <f t="shared" ref="M47:R47" si="88">+SUM(C43:C47)+SUM(B48:B54)</f>
        <v>43.472369999999998</v>
      </c>
      <c r="N47" s="6">
        <f t="shared" si="88"/>
        <v>37.405699999999996</v>
      </c>
      <c r="O47" s="6">
        <f t="shared" si="88"/>
        <v>28.703700000000001</v>
      </c>
      <c r="P47" s="6">
        <f t="shared" si="88"/>
        <v>28.497299999999999</v>
      </c>
      <c r="Q47" s="6">
        <f t="shared" si="88"/>
        <v>29.444099999999999</v>
      </c>
      <c r="R47" s="37">
        <f t="shared" si="88"/>
        <v>36.017099999999999</v>
      </c>
      <c r="S47" s="80">
        <f t="shared" si="82"/>
        <v>0.22323657371086236</v>
      </c>
      <c r="T47" s="7">
        <f t="shared" si="83"/>
        <v>-3.6927271931813443E-2</v>
      </c>
    </row>
    <row r="48" spans="1:20">
      <c r="A48" s="42" t="s">
        <v>3</v>
      </c>
      <c r="B48" s="211">
        <f>+('[1]1.CONSUMO ARGENTINA POR TIPO '!E322+'[1]1.CONSUMO ARGENTINA POR TIPO '!F322)/10000</f>
        <v>3.046446</v>
      </c>
      <c r="C48" s="6">
        <f>+'[1]1.CONSUMO ARGENTINA POR TIPO '!F334/10000</f>
        <v>3.4255</v>
      </c>
      <c r="D48" s="6">
        <f>+'[1]1.CONSUMO ARGENTINA POR TIPO '!F346/10000</f>
        <v>2.3942999999999999</v>
      </c>
      <c r="E48" s="6">
        <f>+'[1]1.CONSUMO ARGENTINA POR TIPO '!F358/10000</f>
        <v>2.0476999999999999</v>
      </c>
      <c r="F48" s="6">
        <f>+'[1]1.CONSUMO ARGENTINA POR TIPO '!F370/10000</f>
        <v>1.9599</v>
      </c>
      <c r="G48" s="69">
        <f>+'[1]1.CONSUMO ARGENTINA POR TIPO '!F382/10000</f>
        <v>2.5478999999999998</v>
      </c>
      <c r="H48" s="37">
        <f>+'[1]1.CONSUMO ARGENTINA POR TIPO '!F394/10000</f>
        <v>3.0308999999999999</v>
      </c>
      <c r="I48" s="7">
        <f t="shared" ref="I48" si="89">+H48/G48-1</f>
        <v>0.18956787943011899</v>
      </c>
      <c r="K48" s="42" t="s">
        <v>3</v>
      </c>
      <c r="L48" s="6">
        <f>+SUM('[1]1.CONSUMO ARGENTINA POR TIPO '!E311:E322)/10000+SUM('[1]1.CONSUMO ARGENTINA POR TIPO '!F311:F322)/10000</f>
        <v>46.036069000000012</v>
      </c>
      <c r="M48" s="6">
        <f t="shared" ref="M48:R48" si="90">+SUM(C43:C48)+SUM(B49:B54)</f>
        <v>43.851424000000002</v>
      </c>
      <c r="N48" s="6">
        <f t="shared" si="90"/>
        <v>36.374499999999998</v>
      </c>
      <c r="O48" s="6">
        <f t="shared" si="90"/>
        <v>28.357099999999999</v>
      </c>
      <c r="P48" s="6">
        <f t="shared" si="90"/>
        <v>28.409499999999998</v>
      </c>
      <c r="Q48" s="6">
        <f t="shared" si="90"/>
        <v>30.0321</v>
      </c>
      <c r="R48" s="37">
        <f t="shared" si="90"/>
        <v>36.500100000000003</v>
      </c>
      <c r="S48" s="80">
        <f t="shared" si="82"/>
        <v>0.21536955457660323</v>
      </c>
      <c r="T48" s="7">
        <f t="shared" si="83"/>
        <v>-3.603321317379049E-2</v>
      </c>
    </row>
    <row r="49" spans="1:20">
      <c r="A49" s="42" t="s">
        <v>4</v>
      </c>
      <c r="B49" s="211">
        <f>+('[1]1.CONSUMO ARGENTINA POR TIPO '!E323+'[1]1.CONSUMO ARGENTINA POR TIPO '!F323)/10000</f>
        <v>3.3627899999999999</v>
      </c>
      <c r="C49" s="6">
        <f>+'[1]1.CONSUMO ARGENTINA POR TIPO '!F335/10000</f>
        <v>3.2147999999999999</v>
      </c>
      <c r="D49" s="6">
        <f>+'[1]1.CONSUMO ARGENTINA POR TIPO '!F347/10000</f>
        <v>2.3048999999999999</v>
      </c>
      <c r="E49" s="6">
        <f>+'[1]1.CONSUMO ARGENTINA POR TIPO '!F359/10000</f>
        <v>2.3933</v>
      </c>
      <c r="F49" s="6">
        <f>+'[1]1.CONSUMO ARGENTINA POR TIPO '!F371/10000</f>
        <v>2.0032000000000001</v>
      </c>
      <c r="G49" s="69">
        <f>+'[1]1.CONSUMO ARGENTINA POR TIPO '!F383/10000</f>
        <v>2.8658000000000001</v>
      </c>
      <c r="H49" s="37">
        <f>+'[1]1.CONSUMO ARGENTINA POR TIPO '!F395/10000</f>
        <v>3.0686</v>
      </c>
      <c r="I49" s="7">
        <f t="shared" ref="I49" si="91">+H49/G49-1</f>
        <v>7.0765580291715979E-2</v>
      </c>
      <c r="K49" s="42" t="s">
        <v>4</v>
      </c>
      <c r="L49" s="6">
        <f>+SUM('[1]1.CONSUMO ARGENTINA POR TIPO '!E312:E323)/10000+SUM('[1]1.CONSUMO ARGENTINA POR TIPO '!F312:F323)/10000</f>
        <v>45.724594000000003</v>
      </c>
      <c r="M49" s="6">
        <f t="shared" ref="M49:R49" si="92">+SUM(C43:C49)+SUM(B50:B54)</f>
        <v>43.703434000000001</v>
      </c>
      <c r="N49" s="6">
        <f t="shared" si="92"/>
        <v>35.464599999999997</v>
      </c>
      <c r="O49" s="6">
        <f t="shared" si="92"/>
        <v>28.445500000000003</v>
      </c>
      <c r="P49" s="6">
        <f t="shared" si="92"/>
        <v>28.019399999999997</v>
      </c>
      <c r="Q49" s="6">
        <f t="shared" si="92"/>
        <v>30.8947</v>
      </c>
      <c r="R49" s="37">
        <f t="shared" si="92"/>
        <v>36.7029</v>
      </c>
      <c r="S49" s="80">
        <f t="shared" si="82"/>
        <v>0.18799988347515906</v>
      </c>
      <c r="T49" s="7">
        <f t="shared" si="83"/>
        <v>-3.4311713713769287E-2</v>
      </c>
    </row>
    <row r="50" spans="1:20">
      <c r="A50" s="42" t="s">
        <v>5</v>
      </c>
      <c r="B50" s="211">
        <f>+('[1]1.CONSUMO ARGENTINA POR TIPO '!E324+'[1]1.CONSUMO ARGENTINA POR TIPO '!F324)/10000</f>
        <v>4.4265129999999999</v>
      </c>
      <c r="C50" s="6">
        <f>+'[1]1.CONSUMO ARGENTINA POR TIPO '!F336/10000</f>
        <v>3.3641000000000001</v>
      </c>
      <c r="D50" s="6">
        <f>+'[1]1.CONSUMO ARGENTINA POR TIPO '!F348/10000</f>
        <v>3.4081999999999999</v>
      </c>
      <c r="E50" s="6">
        <f>+'[1]1.CONSUMO ARGENTINA POR TIPO '!F360/10000</f>
        <v>2.7305999999999999</v>
      </c>
      <c r="F50" s="6">
        <f>+'[1]1.CONSUMO ARGENTINA POR TIPO '!F372/10000</f>
        <v>2.5434000000000001</v>
      </c>
      <c r="G50" s="69">
        <f>+'[1]1.CONSUMO ARGENTINA POR TIPO '!F384/10000</f>
        <v>2.7347999999999999</v>
      </c>
      <c r="H50" s="37"/>
      <c r="I50" s="7"/>
      <c r="K50" s="42" t="s">
        <v>5</v>
      </c>
      <c r="L50" s="6">
        <f>+SUM('[1]1.CONSUMO ARGENTINA POR TIPO '!E313:E324)/10000+SUM('[1]1.CONSUMO ARGENTINA POR TIPO '!F313:F324)/10000</f>
        <v>46.050372000000003</v>
      </c>
      <c r="M50" s="6">
        <f>+SUM(C43:C50)+SUM(B51:B54)</f>
        <v>42.641021000000002</v>
      </c>
      <c r="N50" s="6">
        <f>+SUM(D43:D50)+SUM(C51:C54)</f>
        <v>35.508699999999997</v>
      </c>
      <c r="O50" s="6">
        <f>+SUM(E43:E50)+SUM(D51:D54)</f>
        <v>27.767899999999997</v>
      </c>
      <c r="P50" s="6">
        <f>+SUM(F43:F50)+SUM(E51:E54)</f>
        <v>27.8322</v>
      </c>
      <c r="Q50" s="6">
        <f>+SUM(G43:G50)+SUM(F51:F54)</f>
        <v>31.086100000000002</v>
      </c>
      <c r="R50" s="37"/>
      <c r="S50" s="80"/>
      <c r="T50" s="7"/>
    </row>
    <row r="51" spans="1:20">
      <c r="A51" s="42" t="s">
        <v>6</v>
      </c>
      <c r="B51" s="211">
        <f>+('[1]1.CONSUMO ARGENTINA POR TIPO '!E325+'[1]1.CONSUMO ARGENTINA POR TIPO '!F325)/10000</f>
        <v>5.7677430000000003</v>
      </c>
      <c r="C51" s="6">
        <f>+'[1]1.CONSUMO ARGENTINA POR TIPO '!F337/10000</f>
        <v>4.6786000000000003</v>
      </c>
      <c r="D51" s="6">
        <f>+'[1]1.CONSUMO ARGENTINA POR TIPO '!F349/10000</f>
        <v>3.2747999999999999</v>
      </c>
      <c r="E51" s="6">
        <f>+'[1]1.CONSUMO ARGENTINA POR TIPO '!F361/10000</f>
        <v>3.3784999999999998</v>
      </c>
      <c r="F51" s="6">
        <f>+'[1]1.CONSUMO ARGENTINA POR TIPO '!F373/10000</f>
        <v>3.0209000000000001</v>
      </c>
      <c r="G51" s="69">
        <f>+'[1]1.CONSUMO ARGENTINA POR TIPO '!F385/10000</f>
        <v>3.3574000000000002</v>
      </c>
      <c r="H51" s="37"/>
      <c r="I51" s="7"/>
      <c r="K51" s="42" t="s">
        <v>6</v>
      </c>
      <c r="L51" s="6">
        <f>+SUM('[1]1.CONSUMO ARGENTINA POR TIPO '!E314:E325)/10000+SUM('[1]1.CONSUMO ARGENTINA POR TIPO '!F314:F325)/10000</f>
        <v>46.603240999999997</v>
      </c>
      <c r="M51" s="6">
        <f>+SUM(C43:C51)+SUM(B52:B54)</f>
        <v>41.551878000000002</v>
      </c>
      <c r="N51" s="6">
        <f>+SUM(D43:D51)+SUM(C52:C54)</f>
        <v>34.104900000000001</v>
      </c>
      <c r="O51" s="6">
        <f>+SUM(E43:E51)+SUM(D52:D54)</f>
        <v>27.871600000000001</v>
      </c>
      <c r="P51" s="6">
        <f>+SUM(F43:F51)+SUM(E52:E54)</f>
        <v>27.474599999999999</v>
      </c>
      <c r="Q51" s="6">
        <f>+SUM(G43:G51)+SUM(F52:F54)</f>
        <v>31.422599999999999</v>
      </c>
      <c r="R51" s="37"/>
      <c r="S51" s="80"/>
      <c r="T51" s="7"/>
    </row>
    <row r="52" spans="1:20">
      <c r="A52" s="42" t="s">
        <v>7</v>
      </c>
      <c r="B52" s="211">
        <f>+('[1]1.CONSUMO ARGENTINA POR TIPO '!E326+'[1]1.CONSUMO ARGENTINA POR TIPO '!F326)/10000</f>
        <v>5.3280880000000002</v>
      </c>
      <c r="C52" s="6">
        <f>+'[1]1.CONSUMO ARGENTINA POR TIPO '!F338/10000</f>
        <v>4.7823000000000002</v>
      </c>
      <c r="D52" s="6">
        <f>+'[1]1.CONSUMO ARGENTINA POR TIPO '!F350/10000</f>
        <v>4.1062000000000003</v>
      </c>
      <c r="E52" s="6">
        <f>+'[1]1.CONSUMO ARGENTINA POR TIPO '!F362/10000</f>
        <v>4.0349000000000004</v>
      </c>
      <c r="F52" s="6">
        <f>+'[1]1.CONSUMO ARGENTINA POR TIPO '!F374/10000</f>
        <v>3.2298</v>
      </c>
      <c r="G52" s="69">
        <f>+'[1]1.CONSUMO ARGENTINA POR TIPO '!F386/10000</f>
        <v>3.28</v>
      </c>
      <c r="H52" s="37"/>
      <c r="I52" s="7"/>
      <c r="K52" s="42" t="s">
        <v>7</v>
      </c>
      <c r="L52" s="6">
        <f>+SUM('[1]1.CONSUMO ARGENTINA POR TIPO '!E315:E326)/10000+SUM('[1]1.CONSUMO ARGENTINA POR TIPO '!F315:F326)/10000</f>
        <v>46.185118999999993</v>
      </c>
      <c r="M52" s="6">
        <f>+SUM(C43:C52)+SUM(B53:B54)</f>
        <v>41.00609</v>
      </c>
      <c r="N52" s="6">
        <f>+SUM(D43:D52)+SUM(C53:C54)</f>
        <v>33.428799999999995</v>
      </c>
      <c r="O52" s="6">
        <f>+SUM(E43:E52)+SUM(D53:D54)</f>
        <v>27.8003</v>
      </c>
      <c r="P52" s="6">
        <f>+SUM(F43:F52)+SUM(E53:E54)</f>
        <v>26.669499999999999</v>
      </c>
      <c r="Q52" s="6">
        <f>+SUM(G43:G52)+SUM(F53:F54)</f>
        <v>31.472799999999999</v>
      </c>
      <c r="R52" s="37"/>
      <c r="S52" s="80"/>
      <c r="T52" s="7"/>
    </row>
    <row r="53" spans="1:20">
      <c r="A53" s="42" t="s">
        <v>8</v>
      </c>
      <c r="B53" s="211">
        <f>+('[1]1.CONSUMO ARGENTINA POR TIPO '!E327+'[1]1.CONSUMO ARGENTINA POR TIPO '!F327)/10000</f>
        <v>5.3047000000000004</v>
      </c>
      <c r="C53" s="6">
        <f>+'[1]1.CONSUMO ARGENTINA POR TIPO '!F339/10000</f>
        <v>4.7058999999999997</v>
      </c>
      <c r="D53" s="6">
        <f>+'[1]1.CONSUMO ARGENTINA POR TIPO '!F351/10000</f>
        <v>3.5855000000000001</v>
      </c>
      <c r="E53" s="6">
        <f>+'[1]1.CONSUMO ARGENTINA POR TIPO '!F363/10000</f>
        <v>4.5499000000000001</v>
      </c>
      <c r="F53" s="6">
        <f>+'[1]1.CONSUMO ARGENTINA POR TIPO '!F375/10000</f>
        <v>3.8845999999999998</v>
      </c>
      <c r="G53" s="69">
        <f>+'[1]1.CONSUMO ARGENTINA POR TIPO '!F387/10000</f>
        <v>4.9943</v>
      </c>
      <c r="H53" s="37"/>
      <c r="I53" s="7"/>
      <c r="K53" s="42" t="s">
        <v>8</v>
      </c>
      <c r="L53" s="6">
        <f>+SUM('[1]1.CONSUMO ARGENTINA POR TIPO '!E316:E327)/10000+SUM('[1]1.CONSUMO ARGENTINA POR TIPO '!F316:F327)/10000</f>
        <v>45.899721000000007</v>
      </c>
      <c r="M53" s="6">
        <f>+SUM(C43:C53)+SUM(B54)</f>
        <v>40.407289999999996</v>
      </c>
      <c r="N53" s="6">
        <f>+SUM(D43:D53)+SUM(C54)</f>
        <v>32.308399999999999</v>
      </c>
      <c r="O53" s="6">
        <f>+SUM(E43:E53)+SUM(D54)</f>
        <v>28.764699999999998</v>
      </c>
      <c r="P53" s="6">
        <f>+SUM(F43:F53)+SUM(E54)</f>
        <v>26.004199999999997</v>
      </c>
      <c r="Q53" s="6">
        <f>+SUM(G43:G53)+SUM(F54)</f>
        <v>32.582500000000003</v>
      </c>
      <c r="R53" s="37"/>
      <c r="S53" s="80"/>
      <c r="T53" s="7"/>
    </row>
    <row r="54" spans="1:20">
      <c r="A54" s="42" t="s">
        <v>9</v>
      </c>
      <c r="B54" s="211">
        <f>+('[1]1.CONSUMO ARGENTINA POR TIPO '!E328+'[1]1.CONSUMO ARGENTINA POR TIPO '!F328)/10000</f>
        <v>4.2176999999999998</v>
      </c>
      <c r="C54" s="6">
        <f>+'[1]1.CONSUMO ARGENTINA POR TIPO '!F340/10000</f>
        <v>3.0133000000000001</v>
      </c>
      <c r="D54" s="6">
        <f>+'[1]1.CONSUMO ARGENTINA POR TIPO '!F352/10000</f>
        <v>2.5190000000000001</v>
      </c>
      <c r="E54" s="6">
        <f>+'[1]1.CONSUMO ARGENTINA POR TIPO '!F364/10000</f>
        <v>3.3860999999999999</v>
      </c>
      <c r="F54" s="6">
        <f>+'[1]1.CONSUMO ARGENTINA POR TIPO '!F376/10000</f>
        <v>2.7395</v>
      </c>
      <c r="G54" s="69">
        <f>+'[1]1.CONSUMO ARGENTINA POR TIPO '!F388/10000</f>
        <v>4.2304000000000004</v>
      </c>
      <c r="H54" s="37"/>
      <c r="I54" s="7"/>
      <c r="K54" s="42" t="s">
        <v>9</v>
      </c>
      <c r="L54" s="6">
        <f>+SUM('[1]1.CONSUMO ARGENTINA POR TIPO '!E317:E328)/10000+SUM('[1]1.CONSUMO ARGENTINA POR TIPO '!F317:F328)/10000</f>
        <v>45.192223000000006</v>
      </c>
      <c r="M54" s="6">
        <f>+SUM(C43:C54)</f>
        <v>39.202889999999996</v>
      </c>
      <c r="N54" s="6">
        <f>+SUM(D43:D54)</f>
        <v>31.814099999999996</v>
      </c>
      <c r="O54" s="6">
        <f>+SUM(E43:E54)</f>
        <v>29.631799999999998</v>
      </c>
      <c r="P54" s="6">
        <f>+SUM(F43:F54)</f>
        <v>25.357599999999998</v>
      </c>
      <c r="Q54" s="6">
        <f>+SUM(G43:G54)</f>
        <v>34.073399999999999</v>
      </c>
      <c r="R54" s="37"/>
      <c r="S54" s="80"/>
      <c r="T54" s="7"/>
    </row>
    <row r="55" spans="1:20" ht="28">
      <c r="A55" s="53" t="s">
        <v>13</v>
      </c>
      <c r="B55" s="212">
        <f>SUM(B43:B54)</f>
        <v>45.192223000000006</v>
      </c>
      <c r="C55" s="54">
        <f t="shared" ref="C55" si="93">SUM(C43:C54)</f>
        <v>39.202889999999996</v>
      </c>
      <c r="D55" s="54">
        <f t="shared" ref="D55" si="94">SUM(D43:D54)</f>
        <v>31.814099999999996</v>
      </c>
      <c r="E55" s="54">
        <f t="shared" ref="E55" si="95">SUM(E43:E54)</f>
        <v>29.631799999999998</v>
      </c>
      <c r="F55" s="54">
        <f t="shared" ref="F55:G55" si="96">SUM(F43:F54)</f>
        <v>25.357599999999998</v>
      </c>
      <c r="G55" s="201">
        <f t="shared" si="96"/>
        <v>34.073399999999999</v>
      </c>
      <c r="H55" s="201"/>
      <c r="I55" s="56"/>
      <c r="J55" s="3"/>
      <c r="K55" s="43" t="s">
        <v>14</v>
      </c>
      <c r="L55" s="46">
        <f>+AVERAGE(L43:L54)</f>
        <v>46.591489416666668</v>
      </c>
      <c r="M55" s="46">
        <f>+AVERAGE(M43:M54)</f>
        <v>42.698056500000007</v>
      </c>
      <c r="N55" s="46">
        <f t="shared" ref="N55:R55" si="97">+AVERAGE(N43:N54)</f>
        <v>35.868833333333335</v>
      </c>
      <c r="O55" s="46">
        <f t="shared" si="97"/>
        <v>29.151591666666665</v>
      </c>
      <c r="P55" s="46">
        <f t="shared" si="97"/>
        <v>28.026824999999999</v>
      </c>
      <c r="Q55" s="46">
        <f t="shared" si="97"/>
        <v>29.712133333333327</v>
      </c>
      <c r="R55" s="215">
        <f t="shared" si="97"/>
        <v>35.463485714285717</v>
      </c>
      <c r="S55" s="81">
        <f t="shared" ref="S55" si="98">+R55/Q55-1</f>
        <v>0.19356914956019278</v>
      </c>
      <c r="T55" s="77">
        <f t="shared" ref="T55" si="99">+POWER(R55/M55,0.2)-1</f>
        <v>-3.6449097456747959E-2</v>
      </c>
    </row>
    <row r="56" spans="1:20" ht="28">
      <c r="A56" s="57" t="s">
        <v>15</v>
      </c>
      <c r="B56" s="213">
        <f t="shared" ref="B56:G56" si="100">+B55/B$73</f>
        <v>4.7993202270936397E-2</v>
      </c>
      <c r="C56" s="58">
        <f t="shared" si="100"/>
        <v>4.3924659076776215E-2</v>
      </c>
      <c r="D56" s="58">
        <f t="shared" si="100"/>
        <v>3.7891877592969331E-2</v>
      </c>
      <c r="E56" s="58">
        <f t="shared" si="100"/>
        <v>3.3472452647489839E-2</v>
      </c>
      <c r="F56" s="58">
        <f t="shared" si="100"/>
        <v>2.689132522091469E-2</v>
      </c>
      <c r="G56" s="206">
        <f t="shared" si="100"/>
        <v>4.070826021631168E-2</v>
      </c>
      <c r="H56" s="203"/>
      <c r="I56" s="60"/>
      <c r="J56" s="3"/>
      <c r="K56" s="44" t="s">
        <v>15</v>
      </c>
      <c r="L56" s="48">
        <f t="shared" ref="L56:R56" si="101">+L55/L$73</f>
        <v>4.7347261191885051E-2</v>
      </c>
      <c r="M56" s="48">
        <f t="shared" si="101"/>
        <v>4.6807754742657193E-2</v>
      </c>
      <c r="N56" s="48">
        <f t="shared" si="101"/>
        <v>4.1215302263711409E-2</v>
      </c>
      <c r="O56" s="48">
        <f t="shared" si="101"/>
        <v>3.4111130608931763E-2</v>
      </c>
      <c r="P56" s="48">
        <f t="shared" si="101"/>
        <v>3.0509216004482597E-2</v>
      </c>
      <c r="Q56" s="48">
        <f t="shared" si="101"/>
        <v>3.3636854303698283E-2</v>
      </c>
      <c r="R56" s="203">
        <f t="shared" si="101"/>
        <v>4.228877282282436E-2</v>
      </c>
      <c r="S56" s="74"/>
      <c r="T56" s="78"/>
    </row>
    <row r="57" spans="1:20" ht="29" thickBot="1">
      <c r="A57" s="61" t="s">
        <v>12</v>
      </c>
      <c r="B57" s="214"/>
      <c r="C57" s="63">
        <f>+C55/B55-1</f>
        <v>-0.13253017006930612</v>
      </c>
      <c r="D57" s="63">
        <f t="shared" ref="D57" si="102">+D55/C55-1</f>
        <v>-0.18847564554551977</v>
      </c>
      <c r="E57" s="63">
        <f t="shared" ref="E57" si="103">+E55/D55-1</f>
        <v>-6.8595371234766889E-2</v>
      </c>
      <c r="F57" s="63">
        <f t="shared" ref="F57:G57" si="104">+F55/E55-1</f>
        <v>-0.144243684150136</v>
      </c>
      <c r="G57" s="207">
        <f t="shared" si="104"/>
        <v>0.34371549357983411</v>
      </c>
      <c r="H57" s="202"/>
      <c r="I57" s="65"/>
      <c r="K57" s="45" t="s">
        <v>12</v>
      </c>
      <c r="L57" s="49"/>
      <c r="M57" s="50">
        <f>+M55/L55-1</f>
        <v>-8.3565324169995403E-2</v>
      </c>
      <c r="N57" s="50">
        <f t="shared" ref="N57" si="105">+N55/M55-1</f>
        <v>-0.15994224858142359</v>
      </c>
      <c r="O57" s="50">
        <f t="shared" ref="O57" si="106">+O55/N55-1</f>
        <v>-0.18727237666869578</v>
      </c>
      <c r="P57" s="50">
        <f t="shared" ref="P57" si="107">+P55/O55-1</f>
        <v>-3.8583370662150784E-2</v>
      </c>
      <c r="Q57" s="50">
        <f t="shared" ref="Q57" si="108">+Q55/P55-1</f>
        <v>6.0131974753948381E-2</v>
      </c>
      <c r="R57" s="202">
        <f t="shared" ref="R57" si="109">+R55/Q55-1</f>
        <v>0.19356914956019278</v>
      </c>
      <c r="S57" s="75">
        <f>+R56/Q56-1</f>
        <v>0.25721544711078481</v>
      </c>
      <c r="T57" s="52"/>
    </row>
    <row r="58" spans="1:20" ht="15" thickBot="1"/>
    <row r="59" spans="1:20" ht="15" thickBot="1">
      <c r="A59" s="278" t="s">
        <v>232</v>
      </c>
      <c r="B59" s="279"/>
      <c r="C59" s="279"/>
      <c r="D59" s="279"/>
      <c r="E59" s="279"/>
      <c r="F59" s="279"/>
      <c r="G59" s="279"/>
      <c r="H59" s="279"/>
      <c r="I59" s="280"/>
      <c r="K59" s="278" t="s">
        <v>233</v>
      </c>
      <c r="L59" s="279"/>
      <c r="M59" s="279"/>
      <c r="N59" s="279"/>
      <c r="O59" s="279"/>
      <c r="P59" s="279"/>
      <c r="Q59" s="279"/>
      <c r="R59" s="279"/>
      <c r="S59" s="279"/>
      <c r="T59" s="280"/>
    </row>
    <row r="60" spans="1:20" ht="42">
      <c r="A60" s="38"/>
      <c r="B60" s="209">
        <v>2016</v>
      </c>
      <c r="C60" s="39">
        <f>+B60+1</f>
        <v>2017</v>
      </c>
      <c r="D60" s="39">
        <f t="shared" ref="D60:G60" si="110">+C60+1</f>
        <v>2018</v>
      </c>
      <c r="E60" s="39">
        <f t="shared" si="110"/>
        <v>2019</v>
      </c>
      <c r="F60" s="39">
        <f t="shared" si="110"/>
        <v>2020</v>
      </c>
      <c r="G60" s="210">
        <f t="shared" si="110"/>
        <v>2021</v>
      </c>
      <c r="H60" s="40">
        <f>+H42</f>
        <v>2022</v>
      </c>
      <c r="I60" s="41" t="s">
        <v>16</v>
      </c>
      <c r="K60" s="67"/>
      <c r="L60" s="66">
        <v>2016</v>
      </c>
      <c r="M60" s="66">
        <f>+L60+1</f>
        <v>2017</v>
      </c>
      <c r="N60" s="66">
        <f t="shared" ref="N60" si="111">+M60+1</f>
        <v>2018</v>
      </c>
      <c r="O60" s="66">
        <f t="shared" ref="O60" si="112">+N60+1</f>
        <v>2019</v>
      </c>
      <c r="P60" s="66">
        <f t="shared" ref="P60" si="113">+O60+1</f>
        <v>2020</v>
      </c>
      <c r="Q60" s="66">
        <f t="shared" ref="Q60" si="114">+P60+1</f>
        <v>2021</v>
      </c>
      <c r="R60" s="40">
        <f t="shared" ref="R60" si="115">+Q60+1</f>
        <v>2022</v>
      </c>
      <c r="S60" s="79" t="s">
        <v>16</v>
      </c>
      <c r="T60" s="76" t="s">
        <v>21</v>
      </c>
    </row>
    <row r="61" spans="1:20">
      <c r="A61" s="42" t="s">
        <v>10</v>
      </c>
      <c r="B61" s="211">
        <f>+'[1]1.CONSUMO ARGENTINA POR TIPO '!H317/10000</f>
        <v>68.129000000000005</v>
      </c>
      <c r="C61" s="6">
        <f>+'[1]1.CONSUMO ARGENTINA POR TIPO '!H329/10000</f>
        <v>59.362499999999997</v>
      </c>
      <c r="D61" s="6">
        <f>+'[1]1.CONSUMO ARGENTINA POR TIPO '!H341/10000</f>
        <v>60.1753</v>
      </c>
      <c r="E61" s="6">
        <f>+'[1]1.CONSUMO ARGENTINA POR TIPO '!H353/10000</f>
        <v>60.9681</v>
      </c>
      <c r="F61" s="6">
        <f>+'[1]1.CONSUMO ARGENTINA POR TIPO '!H365/10000</f>
        <v>69.565700000000007</v>
      </c>
      <c r="G61" s="69">
        <f>+'[1]1.CONSUMO ARGENTINA POR TIPO '!H377/10000</f>
        <v>65.207999999999998</v>
      </c>
      <c r="H61" s="37">
        <f>+'[1]1.CONSUMO ARGENTINA POR TIPO '!H389/10000</f>
        <v>57.2239</v>
      </c>
      <c r="I61" s="7">
        <f>+H61/G61-1</f>
        <v>-0.12244049809839286</v>
      </c>
      <c r="K61" s="42" t="s">
        <v>10</v>
      </c>
      <c r="L61" s="82">
        <f>+SUM('[1]1.CONSUMO ARGENTINA POR TIPO '!H306:H317)/10000</f>
        <v>1020.8779059999998</v>
      </c>
      <c r="M61" s="6">
        <f t="shared" ref="M61:R61" si="116">+SUM(C61)+SUM(B62:B72)</f>
        <v>932.87149999999997</v>
      </c>
      <c r="N61" s="6">
        <f t="shared" si="116"/>
        <v>893.31579999999997</v>
      </c>
      <c r="O61" s="6">
        <f t="shared" si="116"/>
        <v>840.39490000000001</v>
      </c>
      <c r="P61" s="6">
        <f t="shared" si="116"/>
        <v>893.8569</v>
      </c>
      <c r="Q61" s="6">
        <f t="shared" si="116"/>
        <v>938.60810000000004</v>
      </c>
      <c r="R61" s="37">
        <f t="shared" si="116"/>
        <v>829.03030000000001</v>
      </c>
      <c r="S61" s="80">
        <f>+R61/Q61-1</f>
        <v>-0.11674499719318432</v>
      </c>
      <c r="T61" s="7">
        <f>+POWER(R61/M61,0.2)-1</f>
        <v>-2.3325799469258501E-2</v>
      </c>
    </row>
    <row r="62" spans="1:20">
      <c r="A62" s="42" t="s">
        <v>11</v>
      </c>
      <c r="B62" s="211">
        <f>+'[1]1.CONSUMO ARGENTINA POR TIPO '!H318/10000</f>
        <v>66.092699999999994</v>
      </c>
      <c r="C62" s="6">
        <f>+'[1]1.CONSUMO ARGENTINA POR TIPO '!H330/10000</f>
        <v>56.695799999999998</v>
      </c>
      <c r="D62" s="6">
        <f>+'[1]1.CONSUMO ARGENTINA POR TIPO '!H342/10000</f>
        <v>56.317</v>
      </c>
      <c r="E62" s="6">
        <f>+'[1]1.CONSUMO ARGENTINA POR TIPO '!H354/10000</f>
        <v>58.876600000000003</v>
      </c>
      <c r="F62" s="6">
        <f>+'[1]1.CONSUMO ARGENTINA POR TIPO '!H366/10000</f>
        <v>63.703800000000001</v>
      </c>
      <c r="G62" s="69">
        <f>+'[1]1.CONSUMO ARGENTINA POR TIPO '!H378/10000</f>
        <v>57.557200000000002</v>
      </c>
      <c r="H62" s="37">
        <f>+'[1]1.CONSUMO ARGENTINA POR TIPO '!H390/10000</f>
        <v>56.927500000000002</v>
      </c>
      <c r="I62" s="7">
        <f t="shared" ref="I62:I63" si="117">+H62/G62-1</f>
        <v>-1.0940421007276213E-2</v>
      </c>
      <c r="K62" s="42" t="s">
        <v>11</v>
      </c>
      <c r="L62" s="82">
        <f>+SUM('[1]1.CONSUMO ARGENTINA POR TIPO '!H307:H318)/10000</f>
        <v>1017.0515859999999</v>
      </c>
      <c r="M62" s="6">
        <f t="shared" ref="M62:R62" si="118">+SUM(C61:C62)+SUM(B63:B72)</f>
        <v>923.47460000000012</v>
      </c>
      <c r="N62" s="6">
        <f t="shared" si="118"/>
        <v>892.93700000000001</v>
      </c>
      <c r="O62" s="6">
        <f t="shared" si="118"/>
        <v>842.95449999999994</v>
      </c>
      <c r="P62" s="6">
        <f t="shared" si="118"/>
        <v>898.68409999999994</v>
      </c>
      <c r="Q62" s="6">
        <f t="shared" si="118"/>
        <v>932.46149999999989</v>
      </c>
      <c r="R62" s="37">
        <f t="shared" si="118"/>
        <v>828.40060000000005</v>
      </c>
      <c r="S62" s="80">
        <f t="shared" ref="S62:S67" si="119">+R62/Q62-1</f>
        <v>-0.11159806597913147</v>
      </c>
      <c r="T62" s="7">
        <f t="shared" ref="T62:T67" si="120">+POWER(R62/M62,0.2)-1</f>
        <v>-2.1494908002193003E-2</v>
      </c>
    </row>
    <row r="63" spans="1:20">
      <c r="A63" s="42" t="s">
        <v>0</v>
      </c>
      <c r="B63" s="211">
        <f>+'[1]1.CONSUMO ARGENTINA POR TIPO '!H319/10000</f>
        <v>75.850499999999997</v>
      </c>
      <c r="C63" s="6">
        <f>+'[1]1.CONSUMO ARGENTINA POR TIPO '!H331/10000</f>
        <v>70.5274</v>
      </c>
      <c r="D63" s="6">
        <f>+'[1]1.CONSUMO ARGENTINA POR TIPO '!H343/10000</f>
        <v>68.701999999999998</v>
      </c>
      <c r="E63" s="6">
        <f>+'[1]1.CONSUMO ARGENTINA POR TIPO '!H355/10000</f>
        <v>67.278499999999994</v>
      </c>
      <c r="F63" s="6">
        <f>+'[1]1.CONSUMO ARGENTINA POR TIPO '!H367/10000</f>
        <v>63.840899999999998</v>
      </c>
      <c r="G63" s="69">
        <f>+'[1]1.CONSUMO ARGENTINA POR TIPO '!H379/10000</f>
        <v>56.535600000000002</v>
      </c>
      <c r="H63" s="37">
        <f>+'[1]1.CONSUMO ARGENTINA POR TIPO '!H391/10000</f>
        <v>71.566500000000005</v>
      </c>
      <c r="I63" s="7">
        <f t="shared" si="117"/>
        <v>0.26586610914185038</v>
      </c>
      <c r="K63" s="42" t="s">
        <v>0</v>
      </c>
      <c r="L63" s="82">
        <f>+SUM('[1]1.CONSUMO ARGENTINA POR TIPO '!H308:H319)/10000</f>
        <v>1012.026923</v>
      </c>
      <c r="M63" s="6">
        <f t="shared" ref="M63:R63" si="121">+SUM(C61:C63)+SUM(B64:B72)</f>
        <v>918.15149999999994</v>
      </c>
      <c r="N63" s="6">
        <f t="shared" si="121"/>
        <v>891.11159999999995</v>
      </c>
      <c r="O63" s="6">
        <f t="shared" si="121"/>
        <v>841.53099999999995</v>
      </c>
      <c r="P63" s="6">
        <f t="shared" si="121"/>
        <v>895.24649999999997</v>
      </c>
      <c r="Q63" s="6">
        <f t="shared" si="121"/>
        <v>925.15620000000001</v>
      </c>
      <c r="R63" s="37">
        <f t="shared" si="121"/>
        <v>843.43150000000003</v>
      </c>
      <c r="S63" s="80">
        <f t="shared" si="119"/>
        <v>-8.8336110161721826E-2</v>
      </c>
      <c r="T63" s="7">
        <f t="shared" si="120"/>
        <v>-1.6833451157408086E-2</v>
      </c>
    </row>
    <row r="64" spans="1:20">
      <c r="A64" s="42" t="s">
        <v>1</v>
      </c>
      <c r="B64" s="211">
        <f>+'[1]1.CONSUMO ARGENTINA POR TIPO '!H320/10000</f>
        <v>80.637100000000004</v>
      </c>
      <c r="C64" s="6">
        <f>+'[1]1.CONSUMO ARGENTINA POR TIPO '!H332/10000</f>
        <v>67.297700000000006</v>
      </c>
      <c r="D64" s="6">
        <f>+'[1]1.CONSUMO ARGENTINA POR TIPO '!H344/10000</f>
        <v>65.8476</v>
      </c>
      <c r="E64" s="6">
        <f>+'[1]1.CONSUMO ARGENTINA POR TIPO '!H356/10000</f>
        <v>66.141300000000001</v>
      </c>
      <c r="F64" s="6">
        <f>+'[1]1.CONSUMO ARGENTINA POR TIPO '!H368/10000</f>
        <v>67.858199999999997</v>
      </c>
      <c r="G64" s="69">
        <f>+'[1]1.CONSUMO ARGENTINA POR TIPO '!H380/10000</f>
        <v>63.4193</v>
      </c>
      <c r="H64" s="37">
        <f>+'[1]1.CONSUMO ARGENTINA POR TIPO '!H392/10000</f>
        <v>64.552599999999998</v>
      </c>
      <c r="I64" s="7">
        <f t="shared" ref="I64" si="122">+H64/G64-1</f>
        <v>1.7869954414507783E-2</v>
      </c>
      <c r="K64" s="42" t="s">
        <v>1</v>
      </c>
      <c r="L64" s="82">
        <f>+SUM('[1]1.CONSUMO ARGENTINA POR TIPO '!H309:H320)/10000</f>
        <v>1008.616551</v>
      </c>
      <c r="M64" s="6">
        <f t="shared" ref="M64:R64" si="123">+SUM(C61:C64)+SUM(B65:B72)</f>
        <v>904.81209999999987</v>
      </c>
      <c r="N64" s="6">
        <f t="shared" si="123"/>
        <v>889.66149999999993</v>
      </c>
      <c r="O64" s="6">
        <f t="shared" si="123"/>
        <v>841.82469999999989</v>
      </c>
      <c r="P64" s="6">
        <f t="shared" si="123"/>
        <v>896.96340000000009</v>
      </c>
      <c r="Q64" s="6">
        <f t="shared" si="123"/>
        <v>920.71730000000002</v>
      </c>
      <c r="R64" s="37">
        <f t="shared" si="123"/>
        <v>844.56479999999999</v>
      </c>
      <c r="S64" s="80">
        <f t="shared" si="119"/>
        <v>-8.2709969716002973E-2</v>
      </c>
      <c r="T64" s="7">
        <f t="shared" si="120"/>
        <v>-1.3686640993757382E-2</v>
      </c>
    </row>
    <row r="65" spans="1:20">
      <c r="A65" s="42" t="s">
        <v>2</v>
      </c>
      <c r="B65" s="211">
        <f>+'[1]1.CONSUMO ARGENTINA POR TIPO '!H321/10000</f>
        <v>77.721000000000004</v>
      </c>
      <c r="C65" s="6">
        <f>+'[1]1.CONSUMO ARGENTINA POR TIPO '!H333/10000</f>
        <v>82.424899999999994</v>
      </c>
      <c r="D65" s="6">
        <f>+'[1]1.CONSUMO ARGENTINA POR TIPO '!H345/10000</f>
        <v>75.917000000000002</v>
      </c>
      <c r="E65" s="6">
        <f>+'[1]1.CONSUMO ARGENTINA POR TIPO '!H357/10000</f>
        <v>82.659000000000006</v>
      </c>
      <c r="F65" s="6">
        <f>+'[1]1.CONSUMO ARGENTINA POR TIPO '!H369/10000</f>
        <v>80.617400000000004</v>
      </c>
      <c r="G65" s="69">
        <f>+'[1]1.CONSUMO ARGENTINA POR TIPO '!H381/10000</f>
        <v>60.373399999999997</v>
      </c>
      <c r="H65" s="37">
        <f>+'[1]1.CONSUMO ARGENTINA POR TIPO '!H393/10000</f>
        <v>64.775000000000006</v>
      </c>
      <c r="I65" s="7">
        <f t="shared" ref="I65" si="124">+H65/G65-1</f>
        <v>7.2906279917977379E-2</v>
      </c>
      <c r="K65" s="42" t="s">
        <v>2</v>
      </c>
      <c r="L65" s="82">
        <f>+SUM('[1]1.CONSUMO ARGENTINA POR TIPO '!H310:H321)/10000</f>
        <v>1001.8343880000001</v>
      </c>
      <c r="M65" s="6">
        <f t="shared" ref="M65:R65" si="125">+SUM(C61:C65)+SUM(B66:B72)</f>
        <v>909.51599999999985</v>
      </c>
      <c r="N65" s="6">
        <f t="shared" si="125"/>
        <v>883.15359999999998</v>
      </c>
      <c r="O65" s="6">
        <f t="shared" si="125"/>
        <v>848.56669999999997</v>
      </c>
      <c r="P65" s="6">
        <f t="shared" si="125"/>
        <v>894.92180000000008</v>
      </c>
      <c r="Q65" s="6">
        <f t="shared" si="125"/>
        <v>900.47329999999999</v>
      </c>
      <c r="R65" s="37">
        <f t="shared" si="125"/>
        <v>848.96640000000002</v>
      </c>
      <c r="S65" s="80">
        <f t="shared" si="119"/>
        <v>-5.7199808145338649E-2</v>
      </c>
      <c r="T65" s="7">
        <f t="shared" si="120"/>
        <v>-1.3684105690748183E-2</v>
      </c>
    </row>
    <row r="66" spans="1:20">
      <c r="A66" s="42" t="s">
        <v>3</v>
      </c>
      <c r="B66" s="211">
        <f>+'[1]1.CONSUMO ARGENTINA POR TIPO '!H322/10000</f>
        <v>75.114500000000007</v>
      </c>
      <c r="C66" s="6">
        <f>+'[1]1.CONSUMO ARGENTINA POR TIPO '!H334/10000</f>
        <v>84.910499999999999</v>
      </c>
      <c r="D66" s="6">
        <f>+'[1]1.CONSUMO ARGENTINA POR TIPO '!H346/10000</f>
        <v>77.850099999999998</v>
      </c>
      <c r="E66" s="6">
        <f>+'[1]1.CONSUMO ARGENTINA POR TIPO '!H358/10000</f>
        <v>72.9024</v>
      </c>
      <c r="F66" s="6">
        <f>+'[1]1.CONSUMO ARGENTINA POR TIPO '!H370/10000</f>
        <v>91.588099999999997</v>
      </c>
      <c r="G66" s="69">
        <f>+'[1]1.CONSUMO ARGENTINA POR TIPO '!H382/10000</f>
        <v>81.261200000000002</v>
      </c>
      <c r="H66" s="37">
        <f>+'[1]1.CONSUMO ARGENTINA POR TIPO '!H394/10000</f>
        <v>69.9071</v>
      </c>
      <c r="I66" s="7">
        <f t="shared" ref="I66" si="126">+H66/G66-1</f>
        <v>-0.13972350888246787</v>
      </c>
      <c r="K66" s="42" t="s">
        <v>3</v>
      </c>
      <c r="L66" s="82">
        <f>+SUM('[1]1.CONSUMO ARGENTINA POR TIPO '!H311:H322)/10000</f>
        <v>980.76753200000007</v>
      </c>
      <c r="M66" s="6">
        <f t="shared" ref="M66:R66" si="127">+SUM(C61:C66)+SUM(B67:B72)</f>
        <v>919.3119999999999</v>
      </c>
      <c r="N66" s="6">
        <f t="shared" si="127"/>
        <v>876.09320000000002</v>
      </c>
      <c r="O66" s="6">
        <f t="shared" si="127"/>
        <v>843.61899999999991</v>
      </c>
      <c r="P66" s="6">
        <f t="shared" si="127"/>
        <v>913.60750000000007</v>
      </c>
      <c r="Q66" s="6">
        <f t="shared" si="127"/>
        <v>890.14640000000009</v>
      </c>
      <c r="R66" s="37">
        <f t="shared" si="127"/>
        <v>837.6123</v>
      </c>
      <c r="S66" s="80">
        <f t="shared" si="119"/>
        <v>-5.9017370625775833E-2</v>
      </c>
      <c r="T66" s="7">
        <f t="shared" si="120"/>
        <v>-1.8441872593361386E-2</v>
      </c>
    </row>
    <row r="67" spans="1:20">
      <c r="A67" s="42" t="s">
        <v>4</v>
      </c>
      <c r="B67" s="211">
        <f>+'[1]1.CONSUMO ARGENTINA POR TIPO '!H323/10000</f>
        <v>79.930800000000005</v>
      </c>
      <c r="C67" s="6">
        <f>+'[1]1.CONSUMO ARGENTINA POR TIPO '!H335/10000</f>
        <v>81.853399999999993</v>
      </c>
      <c r="D67" s="6">
        <f>+'[1]1.CONSUMO ARGENTINA POR TIPO '!H347/10000</f>
        <v>76.870999999999995</v>
      </c>
      <c r="E67" s="6">
        <f>+'[1]1.CONSUMO ARGENTINA POR TIPO '!H359/10000</f>
        <v>80.507599999999996</v>
      </c>
      <c r="F67" s="6">
        <f>+'[1]1.CONSUMO ARGENTINA POR TIPO '!H371/10000</f>
        <v>98.247399999999999</v>
      </c>
      <c r="G67" s="69">
        <f>+'[1]1.CONSUMO ARGENTINA POR TIPO '!H383/10000</f>
        <v>78.067800000000005</v>
      </c>
      <c r="H67" s="37">
        <f>+'[1]1.CONSUMO ARGENTINA POR TIPO '!H395/10000</f>
        <v>78.669600000000003</v>
      </c>
      <c r="I67" s="7">
        <f t="shared" ref="I67" si="128">+H67/G67-1</f>
        <v>7.7086839900701865E-3</v>
      </c>
      <c r="K67" s="42" t="s">
        <v>4</v>
      </c>
      <c r="L67" s="82">
        <f>+SUM('[1]1.CONSUMO ARGENTINA POR TIPO '!H312:H323)/10000</f>
        <v>967.51244499999996</v>
      </c>
      <c r="M67" s="6">
        <f t="shared" ref="M67:R67" si="129">+SUM(C61:C67)+SUM(B68:B72)</f>
        <v>921.2346</v>
      </c>
      <c r="N67" s="6">
        <f t="shared" si="129"/>
        <v>871.11079999999993</v>
      </c>
      <c r="O67" s="6">
        <f t="shared" si="129"/>
        <v>847.25559999999996</v>
      </c>
      <c r="P67" s="6">
        <f t="shared" si="129"/>
        <v>931.34730000000002</v>
      </c>
      <c r="Q67" s="6">
        <f t="shared" si="129"/>
        <v>869.96680000000003</v>
      </c>
      <c r="R67" s="37">
        <f t="shared" si="129"/>
        <v>838.21409999999992</v>
      </c>
      <c r="S67" s="80">
        <f t="shared" si="119"/>
        <v>-3.6498749147668708E-2</v>
      </c>
      <c r="T67" s="7">
        <f t="shared" si="120"/>
        <v>-1.871096910381409E-2</v>
      </c>
    </row>
    <row r="68" spans="1:20">
      <c r="A68" s="42" t="s">
        <v>5</v>
      </c>
      <c r="B68" s="211">
        <f>+'[1]1.CONSUMO ARGENTINA POR TIPO '!H324/10000</f>
        <v>90.293899999999994</v>
      </c>
      <c r="C68" s="6">
        <f>+'[1]1.CONSUMO ARGENTINA POR TIPO '!H336/10000</f>
        <v>83.388800000000003</v>
      </c>
      <c r="D68" s="6">
        <f>+'[1]1.CONSUMO ARGENTINA POR TIPO '!H348/10000</f>
        <v>78.863500000000002</v>
      </c>
      <c r="E68" s="6">
        <f>+'[1]1.CONSUMO ARGENTINA POR TIPO '!H360/10000</f>
        <v>84.476500000000001</v>
      </c>
      <c r="F68" s="6">
        <f>+'[1]1.CONSUMO ARGENTINA POR TIPO '!H372/10000</f>
        <v>85.673500000000004</v>
      </c>
      <c r="G68" s="69">
        <f>+'[1]1.CONSUMO ARGENTINA POR TIPO '!H384/10000</f>
        <v>79.331199999999995</v>
      </c>
      <c r="H68" s="37"/>
      <c r="I68" s="7"/>
      <c r="K68" s="42" t="s">
        <v>5</v>
      </c>
      <c r="L68" s="82">
        <f>+SUM('[1]1.CONSUMO ARGENTINA POR TIPO '!H313:H324)/10000</f>
        <v>972.14110099999994</v>
      </c>
      <c r="M68" s="6">
        <f>+SUM(C61:C68)+SUM(B69:B72)</f>
        <v>914.32950000000005</v>
      </c>
      <c r="N68" s="6">
        <f>+SUM(D61:D68)+SUM(C69:C72)</f>
        <v>866.58549999999991</v>
      </c>
      <c r="O68" s="6">
        <f>+SUM(E61:E68)+SUM(D69:D72)</f>
        <v>852.86860000000001</v>
      </c>
      <c r="P68" s="6">
        <f>+SUM(F61:F68)+SUM(E69:E72)</f>
        <v>932.54430000000002</v>
      </c>
      <c r="Q68" s="6">
        <f>+SUM(G61:G68)+SUM(F69:F72)</f>
        <v>863.62450000000001</v>
      </c>
      <c r="R68" s="37"/>
      <c r="S68" s="80"/>
      <c r="T68" s="7"/>
    </row>
    <row r="69" spans="1:20">
      <c r="A69" s="42" t="s">
        <v>6</v>
      </c>
      <c r="B69" s="211">
        <f>+'[1]1.CONSUMO ARGENTINA POR TIPO '!H325/10000</f>
        <v>90.968999999999994</v>
      </c>
      <c r="C69" s="6">
        <f>+'[1]1.CONSUMO ARGENTINA POR TIPO '!H337/10000</f>
        <v>84.113399999999999</v>
      </c>
      <c r="D69" s="6">
        <f>+'[1]1.CONSUMO ARGENTINA POR TIPO '!H349/10000</f>
        <v>72.561199999999999</v>
      </c>
      <c r="E69" s="6">
        <f>+'[1]1.CONSUMO ARGENTINA POR TIPO '!H361/10000</f>
        <v>79.028000000000006</v>
      </c>
      <c r="F69" s="6">
        <f>+'[1]1.CONSUMO ARGENTINA POR TIPO '!H373/10000</f>
        <v>87.038899999999998</v>
      </c>
      <c r="G69" s="69">
        <f>+'[1]1.CONSUMO ARGENTINA POR TIPO '!H385/10000</f>
        <v>73.052800000000005</v>
      </c>
      <c r="H69" s="37"/>
      <c r="I69" s="7"/>
      <c r="K69" s="42" t="s">
        <v>6</v>
      </c>
      <c r="L69" s="82">
        <f>+SUM('[1]1.CONSUMO ARGENTINA POR TIPO '!H314:H325)/10000</f>
        <v>972.76155700000004</v>
      </c>
      <c r="M69" s="6">
        <f>+SUM(C61:C69)+SUM(B70:B72)</f>
        <v>907.47389999999996</v>
      </c>
      <c r="N69" s="6">
        <f>+SUM(D61:D69)+SUM(C70:C72)</f>
        <v>855.03329999999994</v>
      </c>
      <c r="O69" s="6">
        <f>+SUM(E61:E69)+SUM(D70:D72)</f>
        <v>859.33539999999994</v>
      </c>
      <c r="P69" s="6">
        <f>+SUM(F61:F69)+SUM(E70:E72)</f>
        <v>940.55520000000001</v>
      </c>
      <c r="Q69" s="6">
        <f>+SUM(G61:G69)+SUM(F70:F72)</f>
        <v>849.63840000000005</v>
      </c>
      <c r="R69" s="37"/>
      <c r="S69" s="80"/>
      <c r="T69" s="7"/>
    </row>
    <row r="70" spans="1:20">
      <c r="A70" s="42" t="s">
        <v>7</v>
      </c>
      <c r="B70" s="211">
        <f>+'[1]1.CONSUMO ARGENTINA POR TIPO '!H326/10000</f>
        <v>83.134399999999999</v>
      </c>
      <c r="C70" s="6">
        <f>+'[1]1.CONSUMO ARGENTINA POR TIPO '!H338/10000</f>
        <v>78.059299999999993</v>
      </c>
      <c r="D70" s="6">
        <f>+'[1]1.CONSUMO ARGENTINA POR TIPO '!H350/10000</f>
        <v>70.200900000000004</v>
      </c>
      <c r="E70" s="6">
        <f>+'[1]1.CONSUMO ARGENTINA POR TIPO '!H362/10000</f>
        <v>82.063500000000005</v>
      </c>
      <c r="F70" s="6">
        <f>+'[1]1.CONSUMO ARGENTINA POR TIPO '!H374/10000</f>
        <v>83.676599999999993</v>
      </c>
      <c r="G70" s="69">
        <f>+'[1]1.CONSUMO ARGENTINA POR TIPO '!H386/10000</f>
        <v>68.356200000000001</v>
      </c>
      <c r="H70" s="37"/>
      <c r="I70" s="7"/>
      <c r="K70" s="42" t="s">
        <v>7</v>
      </c>
      <c r="L70" s="82">
        <f>+SUM('[1]1.CONSUMO ARGENTINA POR TIPO '!H315:H326)/10000</f>
        <v>961.08738100000005</v>
      </c>
      <c r="M70" s="6">
        <f>+SUM(C61:C70)+SUM(B71:B72)</f>
        <v>902.39879999999994</v>
      </c>
      <c r="N70" s="6">
        <f>+SUM(D61:D70)+SUM(C71:C72)</f>
        <v>847.17489999999998</v>
      </c>
      <c r="O70" s="6">
        <f>+SUM(E61:E70)+SUM(D71:D72)</f>
        <v>871.19799999999987</v>
      </c>
      <c r="P70" s="6">
        <f>+SUM(F61:F70)+SUM(E71:E72)</f>
        <v>942.16830000000004</v>
      </c>
      <c r="Q70" s="6">
        <f>+SUM(G61:G70)+SUM(F71:F72)</f>
        <v>834.3180000000001</v>
      </c>
      <c r="R70" s="37"/>
      <c r="S70" s="80"/>
      <c r="T70" s="7"/>
    </row>
    <row r="71" spans="1:20">
      <c r="A71" s="42" t="s">
        <v>8</v>
      </c>
      <c r="B71" s="211">
        <f>+'[1]1.CONSUMO ARGENTINA POR TIPO '!H327/10000</f>
        <v>79.772199999999998</v>
      </c>
      <c r="C71" s="6">
        <f>+'[1]1.CONSUMO ARGENTINA POR TIPO '!H339/10000</f>
        <v>77.701700000000002</v>
      </c>
      <c r="D71" s="6">
        <f>+'[1]1.CONSUMO ARGENTINA POR TIPO '!H351/10000</f>
        <v>68.101699999999994</v>
      </c>
      <c r="E71" s="6">
        <f>+'[1]1.CONSUMO ARGENTINA POR TIPO '!H363/10000</f>
        <v>77.373199999999997</v>
      </c>
      <c r="F71" s="6">
        <f>+'[1]1.CONSUMO ARGENTINA POR TIPO '!H375/10000</f>
        <v>75.960400000000007</v>
      </c>
      <c r="G71" s="69">
        <f>+'[1]1.CONSUMO ARGENTINA POR TIPO '!H387/10000</f>
        <v>79.367199999999997</v>
      </c>
      <c r="H71" s="37"/>
      <c r="I71" s="7"/>
      <c r="K71" s="42" t="s">
        <v>8</v>
      </c>
      <c r="L71" s="82">
        <f>+SUM('[1]1.CONSUMO ARGENTINA POR TIPO '!H316:H327)/10000</f>
        <v>952.13688100000002</v>
      </c>
      <c r="M71" s="6">
        <f>+SUM(C61:C71)+SUM(B72)</f>
        <v>900.3282999999999</v>
      </c>
      <c r="N71" s="6">
        <f>+SUM(D61:D71)+SUM(C72)</f>
        <v>837.57490000000007</v>
      </c>
      <c r="O71" s="6">
        <f>+SUM(E61:E71)+SUM(D72)</f>
        <v>880.46949999999993</v>
      </c>
      <c r="P71" s="6">
        <f>+SUM(F61:F71)+SUM(E72)</f>
        <v>940.7555000000001</v>
      </c>
      <c r="Q71" s="6">
        <f>+SUM(G61:G71)+SUM(F72)</f>
        <v>837.72480000000007</v>
      </c>
      <c r="R71" s="37"/>
      <c r="S71" s="80"/>
      <c r="T71" s="7"/>
    </row>
    <row r="72" spans="1:20">
      <c r="A72" s="42" t="s">
        <v>9</v>
      </c>
      <c r="B72" s="211">
        <f>+'[1]1.CONSUMO ARGENTINA POR TIPO '!H328/10000</f>
        <v>73.992900000000006</v>
      </c>
      <c r="C72" s="6">
        <f>+'[1]1.CONSUMO ARGENTINA POR TIPO '!H340/10000</f>
        <v>66.167599999999993</v>
      </c>
      <c r="D72" s="6">
        <f>+'[1]1.CONSUMO ARGENTINA POR TIPO '!H352/10000</f>
        <v>68.194800000000001</v>
      </c>
      <c r="E72" s="6">
        <f>+'[1]1.CONSUMO ARGENTINA POR TIPO '!H364/10000</f>
        <v>72.9846</v>
      </c>
      <c r="F72" s="6">
        <f>+'[1]1.CONSUMO ARGENTINA POR TIPO '!H376/10000</f>
        <v>75.194900000000004</v>
      </c>
      <c r="G72" s="69">
        <f>+'[1]1.CONSUMO ARGENTINA POR TIPO '!H388/10000</f>
        <v>74.484499999999997</v>
      </c>
      <c r="H72" s="37"/>
      <c r="I72" s="7"/>
      <c r="K72" s="42" t="s">
        <v>9</v>
      </c>
      <c r="L72" s="82">
        <f>+SUM('[1]1.CONSUMO ARGENTINA POR TIPO '!H317:H328)/10000</f>
        <v>941.63800000000003</v>
      </c>
      <c r="M72" s="6">
        <f>+SUM(C61:C72)</f>
        <v>892.50299999999993</v>
      </c>
      <c r="N72" s="6">
        <f>+SUM(D61:D72)</f>
        <v>839.60210000000006</v>
      </c>
      <c r="O72" s="6">
        <f>+SUM(E61:E72)</f>
        <v>885.25929999999994</v>
      </c>
      <c r="P72" s="6">
        <f>+SUM(F61:F72)</f>
        <v>942.96580000000006</v>
      </c>
      <c r="Q72" s="6">
        <f>+SUM(G61:G72)</f>
        <v>837.01440000000014</v>
      </c>
      <c r="R72" s="37"/>
      <c r="S72" s="80"/>
      <c r="T72" s="7"/>
    </row>
    <row r="73" spans="1:20" ht="28">
      <c r="A73" s="53" t="s">
        <v>13</v>
      </c>
      <c r="B73" s="212">
        <f>SUM(B61:B72)</f>
        <v>941.63799999999992</v>
      </c>
      <c r="C73" s="54">
        <f t="shared" ref="C73" si="130">SUM(C61:C72)</f>
        <v>892.50299999999993</v>
      </c>
      <c r="D73" s="54">
        <f t="shared" ref="D73" si="131">SUM(D61:D72)</f>
        <v>839.60210000000006</v>
      </c>
      <c r="E73" s="54">
        <f t="shared" ref="E73" si="132">SUM(E61:E72)</f>
        <v>885.25929999999994</v>
      </c>
      <c r="F73" s="54">
        <f t="shared" ref="F73:G73" si="133">SUM(F61:F72)</f>
        <v>942.96580000000006</v>
      </c>
      <c r="G73" s="201">
        <f t="shared" si="133"/>
        <v>837.01440000000014</v>
      </c>
      <c r="H73" s="201"/>
      <c r="I73" s="56"/>
      <c r="J73" s="3"/>
      <c r="K73" s="43" t="s">
        <v>14</v>
      </c>
      <c r="L73" s="46">
        <f>+AVERAGE(L61:L72)</f>
        <v>984.03768758333342</v>
      </c>
      <c r="M73" s="46">
        <f>+AVERAGE(M61:M72)</f>
        <v>912.20048333333318</v>
      </c>
      <c r="N73" s="46">
        <f t="shared" ref="N73:R73" si="134">+AVERAGE(N61:N72)</f>
        <v>870.27951666666661</v>
      </c>
      <c r="O73" s="46">
        <f t="shared" si="134"/>
        <v>854.60643333333326</v>
      </c>
      <c r="P73" s="46">
        <f t="shared" si="134"/>
        <v>918.63471666666658</v>
      </c>
      <c r="Q73" s="46">
        <f t="shared" si="134"/>
        <v>883.32080833333328</v>
      </c>
      <c r="R73" s="215">
        <f t="shared" si="134"/>
        <v>838.60285714285715</v>
      </c>
      <c r="S73" s="81">
        <f t="shared" ref="S73" si="135">+R73/Q73-1</f>
        <v>-5.0624813508979627E-2</v>
      </c>
      <c r="T73" s="77">
        <f t="shared" ref="T73" si="136">+POWER(R73/M73,0.2)-1</f>
        <v>-1.6683768804740318E-2</v>
      </c>
    </row>
    <row r="74" spans="1:20" ht="29" thickBot="1">
      <c r="A74" s="61" t="s">
        <v>12</v>
      </c>
      <c r="B74" s="62"/>
      <c r="C74" s="63">
        <f>+C73/B73-1</f>
        <v>-5.2180349561083972E-2</v>
      </c>
      <c r="D74" s="63">
        <f t="shared" ref="D74" si="137">+D73/C73-1</f>
        <v>-5.9272517851480466E-2</v>
      </c>
      <c r="E74" s="63">
        <f t="shared" ref="E74" si="138">+E73/D73-1</f>
        <v>5.4379568607558104E-2</v>
      </c>
      <c r="F74" s="63">
        <f t="shared" ref="F74" si="139">+F73/E73-1</f>
        <v>6.5185985620258569E-2</v>
      </c>
      <c r="G74" s="207">
        <f t="shared" ref="G74" si="140">+G72/F72-1</f>
        <v>-9.4474492286047429E-3</v>
      </c>
      <c r="H74" s="207"/>
      <c r="I74" s="65"/>
      <c r="K74" s="45" t="s">
        <v>12</v>
      </c>
      <c r="L74" s="49"/>
      <c r="M74" s="50">
        <f>+M73/L73-1</f>
        <v>-7.300249284803606E-2</v>
      </c>
      <c r="N74" s="50">
        <f t="shared" ref="N74" si="141">+N73/M73-1</f>
        <v>-4.5955869825326512E-2</v>
      </c>
      <c r="O74" s="50">
        <f t="shared" ref="O74" si="142">+O73/N73-1</f>
        <v>-1.800925223813632E-2</v>
      </c>
      <c r="P74" s="50">
        <f t="shared" ref="P74" si="143">+P73/O73-1</f>
        <v>7.4921368288318968E-2</v>
      </c>
      <c r="Q74" s="50">
        <f t="shared" ref="Q74" si="144">+Q73/P73-1</f>
        <v>-3.8441730638563709E-2</v>
      </c>
      <c r="R74" s="75">
        <f t="shared" ref="R74" si="145">+R73/Q73-1</f>
        <v>-5.0624813508979627E-2</v>
      </c>
      <c r="S74" s="75">
        <f>+R73/Q73-1</f>
        <v>-5.0624813508979627E-2</v>
      </c>
      <c r="T74" s="52"/>
    </row>
  </sheetData>
  <mergeCells count="11">
    <mergeCell ref="A1:T1"/>
    <mergeCell ref="A2:T2"/>
    <mergeCell ref="A3:T3"/>
    <mergeCell ref="A5:I5"/>
    <mergeCell ref="K5:T5"/>
    <mergeCell ref="A23:I23"/>
    <mergeCell ref="K23:T23"/>
    <mergeCell ref="A41:I41"/>
    <mergeCell ref="K41:T41"/>
    <mergeCell ref="A59:I59"/>
    <mergeCell ref="K59:T59"/>
  </mergeCells>
  <phoneticPr fontId="2" type="noConversion"/>
  <hyperlinks>
    <hyperlink ref="V1" location="INDICE!A1" display="VOLVER INDICE"/>
  </hyperlinks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92"/>
  <sheetViews>
    <sheetView workbookViewId="0">
      <selection activeCell="X20" sqref="X20"/>
    </sheetView>
  </sheetViews>
  <sheetFormatPr baseColWidth="10" defaultRowHeight="14" x14ac:dyDescent="0"/>
  <cols>
    <col min="1" max="1" width="11.83203125" style="1" customWidth="1"/>
    <col min="2" max="9" width="8.5" style="1" customWidth="1"/>
    <col min="10" max="10" width="5" style="1" customWidth="1"/>
    <col min="11" max="11" width="10.5" style="1" customWidth="1"/>
    <col min="12" max="19" width="8.5" style="1" customWidth="1"/>
    <col min="20" max="20" width="9.5" style="1" customWidth="1"/>
    <col min="21" max="21" width="10.83203125" style="1"/>
    <col min="22" max="22" width="14.5" style="1" bestFit="1" customWidth="1"/>
    <col min="23" max="16384" width="10.83203125" style="1"/>
  </cols>
  <sheetData>
    <row r="1" spans="1:22" ht="15">
      <c r="A1" s="281" t="s">
        <v>17</v>
      </c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  <c r="P1" s="282"/>
      <c r="Q1" s="282"/>
      <c r="R1" s="282"/>
      <c r="S1" s="282"/>
      <c r="T1" s="282"/>
      <c r="V1" s="192" t="s">
        <v>206</v>
      </c>
    </row>
    <row r="2" spans="1:22" ht="15">
      <c r="A2" s="281" t="s">
        <v>20</v>
      </c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2"/>
      <c r="Q2" s="282"/>
      <c r="R2" s="282"/>
      <c r="S2" s="282"/>
      <c r="T2" s="282"/>
    </row>
    <row r="3" spans="1:22" ht="15">
      <c r="A3" s="283" t="s">
        <v>19</v>
      </c>
      <c r="B3" s="284"/>
      <c r="C3" s="284"/>
      <c r="D3" s="284"/>
      <c r="E3" s="284"/>
      <c r="F3" s="284"/>
      <c r="G3" s="284"/>
      <c r="H3" s="284"/>
      <c r="I3" s="284"/>
      <c r="J3" s="284"/>
      <c r="K3" s="284"/>
      <c r="L3" s="284"/>
      <c r="M3" s="284"/>
      <c r="N3" s="284"/>
      <c r="O3" s="284"/>
      <c r="P3" s="284"/>
      <c r="Q3" s="284"/>
      <c r="R3" s="284"/>
      <c r="S3" s="284"/>
      <c r="T3" s="284"/>
    </row>
    <row r="4" spans="1:22" ht="15" thickBo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</row>
    <row r="5" spans="1:22" ht="15" thickBot="1">
      <c r="A5" s="275" t="s">
        <v>234</v>
      </c>
      <c r="B5" s="276"/>
      <c r="C5" s="276"/>
      <c r="D5" s="276"/>
      <c r="E5" s="276"/>
      <c r="F5" s="276"/>
      <c r="G5" s="276"/>
      <c r="H5" s="276"/>
      <c r="I5" s="277"/>
      <c r="J5" s="2"/>
      <c r="K5" s="275" t="s">
        <v>235</v>
      </c>
      <c r="L5" s="276"/>
      <c r="M5" s="276"/>
      <c r="N5" s="276"/>
      <c r="O5" s="276"/>
      <c r="P5" s="276"/>
      <c r="Q5" s="276"/>
      <c r="R5" s="276"/>
      <c r="S5" s="276"/>
      <c r="T5" s="277"/>
    </row>
    <row r="6" spans="1:22" ht="42">
      <c r="A6" s="38"/>
      <c r="B6" s="209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210">
        <f t="shared" si="0"/>
        <v>2021</v>
      </c>
      <c r="H6" s="40">
        <v>2022</v>
      </c>
      <c r="I6" s="41" t="s">
        <v>16</v>
      </c>
      <c r="J6" s="2"/>
      <c r="K6" s="67"/>
      <c r="L6" s="66">
        <v>2016</v>
      </c>
      <c r="M6" s="66">
        <f>+L6+1</f>
        <v>2017</v>
      </c>
      <c r="N6" s="66">
        <f t="shared" ref="N6:Q6" si="1">+M6+1</f>
        <v>2018</v>
      </c>
      <c r="O6" s="66">
        <f t="shared" si="1"/>
        <v>2019</v>
      </c>
      <c r="P6" s="66">
        <f t="shared" si="1"/>
        <v>2020</v>
      </c>
      <c r="Q6" s="66">
        <f t="shared" si="1"/>
        <v>2021</v>
      </c>
      <c r="R6" s="40">
        <v>2022</v>
      </c>
      <c r="S6" s="79" t="s">
        <v>16</v>
      </c>
      <c r="T6" s="76" t="s">
        <v>21</v>
      </c>
    </row>
    <row r="7" spans="1:22">
      <c r="A7" s="42" t="s">
        <v>10</v>
      </c>
      <c r="B7" s="211">
        <f>+'[1]2.CONSUMO ARGENTINA POR ENVASE'!B317/10000</f>
        <v>2.464</v>
      </c>
      <c r="C7" s="6">
        <f>+'[1]2.CONSUMO ARGENTINA POR ENVASE'!B329/10000</f>
        <v>2.875</v>
      </c>
      <c r="D7" s="6">
        <f>+'[1]2.CONSUMO ARGENTINA POR ENVASE'!B341/10000</f>
        <v>2.5543</v>
      </c>
      <c r="E7" s="6">
        <f>+'[1]2.CONSUMO ARGENTINA POR ENVASE'!B353/10000</f>
        <v>2.5375000000000001</v>
      </c>
      <c r="F7" s="6">
        <f>+'[1]2.CONSUMO ARGENTINA POR ENVASE'!B365/10000</f>
        <v>2.5095999999999998</v>
      </c>
      <c r="G7" s="69">
        <f>+'[1]2.CONSUMO ARGENTINA POR ENVASE'!B377/10000</f>
        <v>2.4100999999999999</v>
      </c>
      <c r="H7" s="37">
        <f>+'[1]2.CONSUMO ARGENTINA POR ENVASE'!B389/10000</f>
        <v>2.004</v>
      </c>
      <c r="I7" s="7">
        <f>+H7/G7-1</f>
        <v>-0.16849923239699593</v>
      </c>
      <c r="J7" s="2"/>
      <c r="K7" s="42" t="s">
        <v>10</v>
      </c>
      <c r="L7" s="6">
        <f>+SUM('[1]2.CONSUMO ARGENTINA POR ENVASE'!B306:B317)/10000</f>
        <v>37.491717000000001</v>
      </c>
      <c r="M7" s="6">
        <f t="shared" ref="M7:R7" si="2">+SUM(C7)+SUM(B8:B18)</f>
        <v>38.162400000000005</v>
      </c>
      <c r="N7" s="6">
        <f t="shared" si="2"/>
        <v>35.879300000000001</v>
      </c>
      <c r="O7" s="6">
        <f t="shared" si="2"/>
        <v>32.588800000000006</v>
      </c>
      <c r="P7" s="6">
        <f t="shared" si="2"/>
        <v>31.348400000000002</v>
      </c>
      <c r="Q7" s="6">
        <f t="shared" si="2"/>
        <v>35.797199999999997</v>
      </c>
      <c r="R7" s="37">
        <f t="shared" si="2"/>
        <v>31.370200000000001</v>
      </c>
      <c r="S7" s="80">
        <f>+R7/Q7-1</f>
        <v>-0.12366889030426953</v>
      </c>
      <c r="T7" s="7">
        <f>+POWER(R7/M7,0.2)-1</f>
        <v>-3.844014865006784E-2</v>
      </c>
    </row>
    <row r="8" spans="1:22">
      <c r="A8" s="42" t="s">
        <v>11</v>
      </c>
      <c r="B8" s="211">
        <f>+'[1]2.CONSUMO ARGENTINA POR ENVASE'!B318/10000</f>
        <v>2.5537999999999998</v>
      </c>
      <c r="C8" s="6">
        <f>+'[1]2.CONSUMO ARGENTINA POR ENVASE'!B330/10000</f>
        <v>2.6433</v>
      </c>
      <c r="D8" s="6">
        <f>+'[1]2.CONSUMO ARGENTINA POR ENVASE'!B342/10000</f>
        <v>2.7027999999999999</v>
      </c>
      <c r="E8" s="6">
        <f>+'[1]2.CONSUMO ARGENTINA POR ENVASE'!B354/10000</f>
        <v>2.4641999999999999</v>
      </c>
      <c r="F8" s="6">
        <f>+'[1]2.CONSUMO ARGENTINA POR ENVASE'!B366/10000</f>
        <v>2.1316000000000002</v>
      </c>
      <c r="G8" s="69">
        <f>+'[1]2.CONSUMO ARGENTINA POR ENVASE'!B378/10000</f>
        <v>2.4041000000000001</v>
      </c>
      <c r="H8" s="37">
        <f>+'[1]2.CONSUMO ARGENTINA POR ENVASE'!B390/10000</f>
        <v>2.2362000000000002</v>
      </c>
      <c r="I8" s="7">
        <f t="shared" ref="I8:I9" si="3">+H8/G8-1</f>
        <v>-6.9839024998960109E-2</v>
      </c>
      <c r="J8" s="2"/>
      <c r="K8" s="42" t="s">
        <v>11</v>
      </c>
      <c r="L8" s="6">
        <f>+SUM('[1]2.CONSUMO ARGENTINA POR ENVASE'!B307:B318)/10000</f>
        <v>37.152567000000005</v>
      </c>
      <c r="M8" s="6">
        <f t="shared" ref="M8:R8" si="4">+SUM(C7:C8)+SUM(B9:B18)</f>
        <v>38.251899999999992</v>
      </c>
      <c r="N8" s="6">
        <f t="shared" si="4"/>
        <v>35.938800000000001</v>
      </c>
      <c r="O8" s="6">
        <f t="shared" si="4"/>
        <v>32.350200000000001</v>
      </c>
      <c r="P8" s="6">
        <f t="shared" si="4"/>
        <v>31.015800000000006</v>
      </c>
      <c r="Q8" s="6">
        <f t="shared" si="4"/>
        <v>36.069699999999997</v>
      </c>
      <c r="R8" s="37">
        <f t="shared" si="4"/>
        <v>31.202300000000001</v>
      </c>
      <c r="S8" s="80">
        <f t="shared" ref="S8:S9" si="5">+R8/Q8-1</f>
        <v>-0.13494428841936579</v>
      </c>
      <c r="T8" s="7">
        <f t="shared" ref="T8:T9" si="6">+POWER(R8/M8,0.2)-1</f>
        <v>-3.9921555117048202E-2</v>
      </c>
    </row>
    <row r="9" spans="1:22">
      <c r="A9" s="42" t="s">
        <v>0</v>
      </c>
      <c r="B9" s="211">
        <f>+'[1]2.CONSUMO ARGENTINA POR ENVASE'!B319/10000</f>
        <v>2.5436999999999999</v>
      </c>
      <c r="C9" s="6">
        <f>+'[1]2.CONSUMO ARGENTINA POR ENVASE'!B331/10000</f>
        <v>2.7096</v>
      </c>
      <c r="D9" s="6">
        <f>+'[1]2.CONSUMO ARGENTINA POR ENVASE'!B343/10000</f>
        <v>2.5104000000000002</v>
      </c>
      <c r="E9" s="6">
        <f>+'[1]2.CONSUMO ARGENTINA POR ENVASE'!B355/10000</f>
        <v>2.5367999999999999</v>
      </c>
      <c r="F9" s="6">
        <f>+'[1]2.CONSUMO ARGENTINA POR ENVASE'!B367/10000</f>
        <v>2.0118999999999998</v>
      </c>
      <c r="G9" s="69">
        <f>+'[1]2.CONSUMO ARGENTINA POR ENVASE'!B379/10000</f>
        <v>2.0323000000000002</v>
      </c>
      <c r="H9" s="37">
        <f>+'[1]2.CONSUMO ARGENTINA POR ENVASE'!B391/10000</f>
        <v>2.3683999999999998</v>
      </c>
      <c r="I9" s="7">
        <f t="shared" si="3"/>
        <v>0.16537912709737723</v>
      </c>
      <c r="J9" s="2"/>
      <c r="K9" s="42" t="s">
        <v>0</v>
      </c>
      <c r="L9" s="6">
        <f>+SUM('[1]2.CONSUMO ARGENTINA POR ENVASE'!B308:B319)/10000</f>
        <v>36.727878000000004</v>
      </c>
      <c r="M9" s="6">
        <f t="shared" ref="M9:R9" si="7">+SUM(C7:C9)+SUM(B10:B18)</f>
        <v>38.4178</v>
      </c>
      <c r="N9" s="6">
        <f t="shared" si="7"/>
        <v>35.739599999999996</v>
      </c>
      <c r="O9" s="6">
        <f t="shared" si="7"/>
        <v>32.376600000000003</v>
      </c>
      <c r="P9" s="6">
        <f t="shared" si="7"/>
        <v>30.4909</v>
      </c>
      <c r="Q9" s="6">
        <f t="shared" si="7"/>
        <v>36.0901</v>
      </c>
      <c r="R9" s="37">
        <f t="shared" si="7"/>
        <v>31.538399999999999</v>
      </c>
      <c r="S9" s="80">
        <f t="shared" si="5"/>
        <v>-0.12612045962743246</v>
      </c>
      <c r="T9" s="7">
        <f t="shared" si="6"/>
        <v>-3.8694486600091005E-2</v>
      </c>
    </row>
    <row r="10" spans="1:22">
      <c r="A10" s="42" t="s">
        <v>1</v>
      </c>
      <c r="B10" s="211">
        <f>+'[1]2.CONSUMO ARGENTINA POR ENVASE'!B320/10000</f>
        <v>3.1019999999999999</v>
      </c>
      <c r="C10" s="6">
        <f>+'[1]2.CONSUMO ARGENTINA POR ENVASE'!B332/10000</f>
        <v>2.758</v>
      </c>
      <c r="D10" s="6">
        <f>+'[1]2.CONSUMO ARGENTINA POR ENVASE'!B344/10000</f>
        <v>2.3117000000000001</v>
      </c>
      <c r="E10" s="6">
        <f>+'[1]2.CONSUMO ARGENTINA POR ENVASE'!B356/10000</f>
        <v>2.1261999999999999</v>
      </c>
      <c r="F10" s="6">
        <f>+'[1]2.CONSUMO ARGENTINA POR ENVASE'!B368/10000</f>
        <v>2.5306999999999999</v>
      </c>
      <c r="G10" s="69">
        <f>+'[1]2.CONSUMO ARGENTINA POR ENVASE'!B380/10000</f>
        <v>2.0514000000000001</v>
      </c>
      <c r="H10" s="37">
        <f>+'[1]2.CONSUMO ARGENTINA POR ENVASE'!B392/10000</f>
        <v>1.8907</v>
      </c>
      <c r="I10" s="7">
        <f t="shared" ref="I10" si="8">+H10/G10-1</f>
        <v>-7.8336745637125893E-2</v>
      </c>
      <c r="J10" s="2"/>
      <c r="K10" s="42" t="s">
        <v>1</v>
      </c>
      <c r="L10" s="6">
        <f>+SUM('[1]2.CONSUMO ARGENTINA POR ENVASE'!B309:B320)/10000</f>
        <v>36.675654000000002</v>
      </c>
      <c r="M10" s="6">
        <f t="shared" ref="M10:R10" si="9">+SUM(C7:C10)+SUM(B11:B18)</f>
        <v>38.073800000000006</v>
      </c>
      <c r="N10" s="6">
        <f t="shared" si="9"/>
        <v>35.293300000000002</v>
      </c>
      <c r="O10" s="6">
        <f t="shared" si="9"/>
        <v>32.191100000000006</v>
      </c>
      <c r="P10" s="6">
        <f t="shared" si="9"/>
        <v>30.895400000000002</v>
      </c>
      <c r="Q10" s="6">
        <f t="shared" si="9"/>
        <v>35.610799999999998</v>
      </c>
      <c r="R10" s="37">
        <f t="shared" si="9"/>
        <v>31.377699999999997</v>
      </c>
      <c r="S10" s="80">
        <f t="shared" ref="S10" si="10">+R10/Q10-1</f>
        <v>-0.11887124130881643</v>
      </c>
      <c r="T10" s="7">
        <f t="shared" ref="T10" si="11">+POWER(R10/M10,0.2)-1</f>
        <v>-3.7947048222016999E-2</v>
      </c>
    </row>
    <row r="11" spans="1:22">
      <c r="A11" s="42" t="s">
        <v>2</v>
      </c>
      <c r="B11" s="211">
        <f>+'[1]2.CONSUMO ARGENTINA POR ENVASE'!B321/10000</f>
        <v>3.2646999999999999</v>
      </c>
      <c r="C11" s="6">
        <f>+'[1]2.CONSUMO ARGENTINA POR ENVASE'!B333/10000</f>
        <v>2.5817999999999999</v>
      </c>
      <c r="D11" s="6">
        <f>+'[1]2.CONSUMO ARGENTINA POR ENVASE'!B345/10000</f>
        <v>2.1280999999999999</v>
      </c>
      <c r="E11" s="6">
        <f>+'[1]2.CONSUMO ARGENTINA POR ENVASE'!B357/10000</f>
        <v>2.6738</v>
      </c>
      <c r="F11" s="6">
        <f>+'[1]2.CONSUMO ARGENTINA POR ENVASE'!B369/10000</f>
        <v>2.7117</v>
      </c>
      <c r="G11" s="69">
        <f>+'[1]2.CONSUMO ARGENTINA POR ENVASE'!B381/10000</f>
        <v>2.6949999999999998</v>
      </c>
      <c r="H11" s="37">
        <f>+'[1]2.CONSUMO ARGENTINA POR ENVASE'!B393/10000</f>
        <v>2.1459000000000001</v>
      </c>
      <c r="I11" s="7">
        <f t="shared" ref="I11" si="12">+H11/G11-1</f>
        <v>-0.20374768089053796</v>
      </c>
      <c r="J11" s="2"/>
      <c r="K11" s="42" t="s">
        <v>2</v>
      </c>
      <c r="L11" s="6">
        <f>+SUM('[1]2.CONSUMO ARGENTINA POR ENVASE'!B310:B321)/10000</f>
        <v>37.051636999999999</v>
      </c>
      <c r="M11" s="6">
        <f t="shared" ref="M11:R11" si="13">+SUM(C7:C11)+SUM(B12:B18)</f>
        <v>37.390899999999995</v>
      </c>
      <c r="N11" s="6">
        <f t="shared" si="13"/>
        <v>34.839599999999997</v>
      </c>
      <c r="O11" s="6">
        <f t="shared" si="13"/>
        <v>32.736800000000002</v>
      </c>
      <c r="P11" s="6">
        <f t="shared" si="13"/>
        <v>30.933300000000003</v>
      </c>
      <c r="Q11" s="6">
        <f t="shared" si="13"/>
        <v>35.594099999999997</v>
      </c>
      <c r="R11" s="37">
        <f t="shared" si="13"/>
        <v>30.828599999999998</v>
      </c>
      <c r="S11" s="80">
        <f t="shared" ref="S11" si="14">+R11/Q11-1</f>
        <v>-0.13388454828187812</v>
      </c>
      <c r="T11" s="7">
        <f t="shared" ref="T11" si="15">+POWER(R11/M11,0.2)-1</f>
        <v>-3.7861536528111306E-2</v>
      </c>
    </row>
    <row r="12" spans="1:22">
      <c r="A12" s="42" t="s">
        <v>3</v>
      </c>
      <c r="B12" s="211">
        <f>+'[1]2.CONSUMO ARGENTINA POR ENVASE'!B322/10000</f>
        <v>2.6894999999999998</v>
      </c>
      <c r="C12" s="6">
        <f>+'[1]2.CONSUMO ARGENTINA POR ENVASE'!B334/10000</f>
        <v>3.0396999999999998</v>
      </c>
      <c r="D12" s="6">
        <f>+'[1]2.CONSUMO ARGENTINA POR ENVASE'!B346/10000</f>
        <v>2.6964000000000001</v>
      </c>
      <c r="E12" s="6">
        <f>+'[1]2.CONSUMO ARGENTINA POR ENVASE'!B358/10000</f>
        <v>2.6006999999999998</v>
      </c>
      <c r="F12" s="6">
        <f>+'[1]2.CONSUMO ARGENTINA POR ENVASE'!B370/10000</f>
        <v>4.1943000000000001</v>
      </c>
      <c r="G12" s="69">
        <f>+'[1]2.CONSUMO ARGENTINA POR ENVASE'!B382/10000</f>
        <v>2.6141000000000001</v>
      </c>
      <c r="H12" s="37">
        <f>+'[1]2.CONSUMO ARGENTINA POR ENVASE'!B394/10000</f>
        <v>2.3241000000000001</v>
      </c>
      <c r="I12" s="7">
        <f t="shared" ref="I12" si="16">+H12/G12-1</f>
        <v>-0.11093684250793778</v>
      </c>
      <c r="J12" s="2"/>
      <c r="K12" s="42" t="s">
        <v>3</v>
      </c>
      <c r="L12" s="6">
        <f>+SUM('[1]2.CONSUMO ARGENTINA POR ENVASE'!B311:B322)/10000</f>
        <v>36.421683999999999</v>
      </c>
      <c r="M12" s="6">
        <f t="shared" ref="M12:R12" si="17">+SUM(C7:C12)+SUM(B13:B18)</f>
        <v>37.741100000000003</v>
      </c>
      <c r="N12" s="6">
        <f t="shared" si="17"/>
        <v>34.496299999999998</v>
      </c>
      <c r="O12" s="6">
        <f t="shared" si="17"/>
        <v>32.641099999999994</v>
      </c>
      <c r="P12" s="6">
        <f t="shared" si="17"/>
        <v>32.526899999999998</v>
      </c>
      <c r="Q12" s="6">
        <f t="shared" si="17"/>
        <v>34.0139</v>
      </c>
      <c r="R12" s="37">
        <f t="shared" si="17"/>
        <v>30.538599999999995</v>
      </c>
      <c r="S12" s="80">
        <f t="shared" ref="S12" si="18">+R12/Q12-1</f>
        <v>-0.10217293518238146</v>
      </c>
      <c r="T12" s="7">
        <f t="shared" ref="T12" si="19">+POWER(R12/M12,0.2)-1</f>
        <v>-4.1467342698216725E-2</v>
      </c>
    </row>
    <row r="13" spans="1:22">
      <c r="A13" s="42" t="s">
        <v>4</v>
      </c>
      <c r="B13" s="211">
        <f>+'[1]2.CONSUMO ARGENTINA POR ENVASE'!B323/10000</f>
        <v>3.2040999999999999</v>
      </c>
      <c r="C13" s="6">
        <f>+'[1]2.CONSUMO ARGENTINA POR ENVASE'!B335/10000</f>
        <v>2.9580000000000002</v>
      </c>
      <c r="D13" s="6">
        <f>+'[1]2.CONSUMO ARGENTINA POR ENVASE'!B347/10000</f>
        <v>3.4135</v>
      </c>
      <c r="E13" s="6">
        <f>+'[1]2.CONSUMO ARGENTINA POR ENVASE'!B359/10000</f>
        <v>2.8182</v>
      </c>
      <c r="F13" s="6">
        <f>+'[1]2.CONSUMO ARGENTINA POR ENVASE'!B371/10000</f>
        <v>3.3311999999999999</v>
      </c>
      <c r="G13" s="69">
        <f>+'[1]2.CONSUMO ARGENTINA POR ENVASE'!B383/10000</f>
        <v>2.8509000000000002</v>
      </c>
      <c r="H13" s="37">
        <f>+'[1]2.CONSUMO ARGENTINA POR ENVASE'!B395/10000</f>
        <v>2.5385</v>
      </c>
      <c r="I13" s="7">
        <f t="shared" ref="I13" si="20">+H13/G13-1</f>
        <v>-0.1095794310568593</v>
      </c>
      <c r="J13" s="2"/>
      <c r="K13" s="42" t="s">
        <v>4</v>
      </c>
      <c r="L13" s="6">
        <f>+SUM('[1]2.CONSUMO ARGENTINA POR ENVASE'!B312:B323)/10000</f>
        <v>36.446647999999996</v>
      </c>
      <c r="M13" s="6">
        <f t="shared" ref="M13:R13" si="21">+SUM(C7:C13)+SUM(B14:B18)</f>
        <v>37.494999999999997</v>
      </c>
      <c r="N13" s="6">
        <f t="shared" si="21"/>
        <v>34.951799999999999</v>
      </c>
      <c r="O13" s="6">
        <f t="shared" si="21"/>
        <v>32.0458</v>
      </c>
      <c r="P13" s="6">
        <f t="shared" si="21"/>
        <v>33.039900000000003</v>
      </c>
      <c r="Q13" s="6">
        <f t="shared" si="21"/>
        <v>33.5336</v>
      </c>
      <c r="R13" s="37">
        <f t="shared" si="21"/>
        <v>30.226199999999999</v>
      </c>
      <c r="S13" s="80">
        <f t="shared" ref="S13" si="22">+R13/Q13-1</f>
        <v>-9.8629434358374901E-2</v>
      </c>
      <c r="T13" s="7">
        <f t="shared" ref="T13" si="23">+POWER(R13/M13,0.2)-1</f>
        <v>-4.2184107560009232E-2</v>
      </c>
    </row>
    <row r="14" spans="1:22">
      <c r="A14" s="42" t="s">
        <v>5</v>
      </c>
      <c r="B14" s="211">
        <f>+'[1]2.CONSUMO ARGENTINA POR ENVASE'!B324/10000</f>
        <v>3.9899</v>
      </c>
      <c r="C14" s="6">
        <f>+'[1]2.CONSUMO ARGENTINA POR ENVASE'!B336/10000</f>
        <v>3.3551000000000002</v>
      </c>
      <c r="D14" s="6">
        <f>+'[1]2.CONSUMO ARGENTINA POR ENVASE'!B348/10000</f>
        <v>3.1597</v>
      </c>
      <c r="E14" s="6">
        <f>+'[1]2.CONSUMO ARGENTINA POR ENVASE'!B360/10000</f>
        <v>2.9540000000000002</v>
      </c>
      <c r="F14" s="6">
        <f>+'[1]2.CONSUMO ARGENTINA POR ENVASE'!B372/10000</f>
        <v>3.1958000000000002</v>
      </c>
      <c r="G14" s="69">
        <f>+'[1]2.CONSUMO ARGENTINA POR ENVASE'!B384/10000</f>
        <v>2.8184999999999998</v>
      </c>
      <c r="H14" s="37"/>
      <c r="I14" s="7"/>
      <c r="J14" s="2"/>
      <c r="K14" s="42" t="s">
        <v>5</v>
      </c>
      <c r="L14" s="6">
        <f>+SUM('[1]2.CONSUMO ARGENTINA POR ENVASE'!B313:B324)/10000</f>
        <v>37.264899999999997</v>
      </c>
      <c r="M14" s="6">
        <f>+SUM(C7:C14)+SUM(B15:B18)</f>
        <v>36.860199999999999</v>
      </c>
      <c r="N14" s="6">
        <f>+SUM(D7:D14)+SUM(C15:C18)</f>
        <v>34.756399999999999</v>
      </c>
      <c r="O14" s="6">
        <f>+SUM(E7:E14)+SUM(D15:D18)</f>
        <v>31.8401</v>
      </c>
      <c r="P14" s="6">
        <f>+SUM(F7:F14)+SUM(E15:E18)</f>
        <v>33.281700000000001</v>
      </c>
      <c r="Q14" s="6">
        <f>+SUM(G7:G14)+SUM(F15:F18)</f>
        <v>33.156300000000002</v>
      </c>
      <c r="R14" s="37"/>
      <c r="S14" s="80"/>
      <c r="T14" s="7"/>
    </row>
    <row r="15" spans="1:22">
      <c r="A15" s="42" t="s">
        <v>6</v>
      </c>
      <c r="B15" s="211">
        <f>+'[1]2.CONSUMO ARGENTINA POR ENVASE'!B325/10000</f>
        <v>3.4521000000000002</v>
      </c>
      <c r="C15" s="6">
        <f>+'[1]2.CONSUMO ARGENTINA POR ENVASE'!B337/10000</f>
        <v>3.7711999999999999</v>
      </c>
      <c r="D15" s="6">
        <f>+'[1]2.CONSUMO ARGENTINA POR ENVASE'!B349/10000</f>
        <v>2.7442000000000002</v>
      </c>
      <c r="E15" s="6">
        <f>+'[1]2.CONSUMO ARGENTINA POR ENVASE'!B361/10000</f>
        <v>2.4466000000000001</v>
      </c>
      <c r="F15" s="6">
        <f>+'[1]2.CONSUMO ARGENTINA POR ENVASE'!B373/10000</f>
        <v>3.2351000000000001</v>
      </c>
      <c r="G15" s="69">
        <f>+'[1]2.CONSUMO ARGENTINA POR ENVASE'!B385/10000</f>
        <v>2.9239000000000002</v>
      </c>
      <c r="H15" s="37"/>
      <c r="I15" s="7"/>
      <c r="J15" s="2"/>
      <c r="K15" s="42" t="s">
        <v>6</v>
      </c>
      <c r="L15" s="6">
        <f>+SUM('[1]2.CONSUMO ARGENTINA POR ENVASE'!B314:B325)/10000</f>
        <v>37.499010999999996</v>
      </c>
      <c r="M15" s="6">
        <f>+SUM(C7:C15)+SUM(B16:B18)</f>
        <v>37.179299999999998</v>
      </c>
      <c r="N15" s="6">
        <f>+SUM(D7:D15)+SUM(C16:C18)</f>
        <v>33.729399999999998</v>
      </c>
      <c r="O15" s="6">
        <f>+SUM(E7:E15)+SUM(D16:D18)</f>
        <v>31.5425</v>
      </c>
      <c r="P15" s="6">
        <f>+SUM(F7:F15)+SUM(E16:E18)</f>
        <v>34.0702</v>
      </c>
      <c r="Q15" s="6">
        <f>+SUM(G7:G15)+SUM(F16:F18)</f>
        <v>32.845100000000002</v>
      </c>
      <c r="R15" s="37"/>
      <c r="S15" s="80"/>
      <c r="T15" s="7"/>
    </row>
    <row r="16" spans="1:22">
      <c r="A16" s="42" t="s">
        <v>7</v>
      </c>
      <c r="B16" s="211">
        <f>+'[1]2.CONSUMO ARGENTINA POR ENVASE'!B326/10000</f>
        <v>3.5188000000000001</v>
      </c>
      <c r="C16" s="6">
        <f>+'[1]2.CONSUMO ARGENTINA POR ENVASE'!B338/10000</f>
        <v>2.9904999999999999</v>
      </c>
      <c r="D16" s="6">
        <f>+'[1]2.CONSUMO ARGENTINA POR ENVASE'!B350/10000</f>
        <v>2.5678999999999998</v>
      </c>
      <c r="E16" s="6">
        <f>+'[1]2.CONSUMO ARGENTINA POR ENVASE'!B362/10000</f>
        <v>2.4781</v>
      </c>
      <c r="F16" s="6">
        <f>+'[1]2.CONSUMO ARGENTINA POR ENVASE'!B374/10000</f>
        <v>3.4956</v>
      </c>
      <c r="G16" s="69">
        <f>+'[1]2.CONSUMO ARGENTINA POR ENVASE'!B386/10000</f>
        <v>2.4872000000000001</v>
      </c>
      <c r="H16" s="37"/>
      <c r="I16" s="7"/>
      <c r="J16" s="2"/>
      <c r="K16" s="42" t="s">
        <v>7</v>
      </c>
      <c r="L16" s="6">
        <f>+SUM('[1]2.CONSUMO ARGENTINA POR ENVASE'!B315:B326)/10000</f>
        <v>37.930721999999996</v>
      </c>
      <c r="M16" s="6">
        <f>+SUM(C7:C16)+SUM(B17:B18)</f>
        <v>36.650999999999996</v>
      </c>
      <c r="N16" s="6">
        <f>+SUM(D7:D16)+SUM(C17:C18)</f>
        <v>33.306800000000003</v>
      </c>
      <c r="O16" s="6">
        <f>+SUM(E7:E16)+SUM(D17:D18)</f>
        <v>31.452700000000004</v>
      </c>
      <c r="P16" s="6">
        <f>+SUM(F7:F16)+SUM(E17:E18)</f>
        <v>35.087699999999998</v>
      </c>
      <c r="Q16" s="6">
        <f>+SUM(G7:G16)+SUM(F17:F18)</f>
        <v>31.8367</v>
      </c>
      <c r="R16" s="37"/>
      <c r="S16" s="80"/>
      <c r="T16" s="7"/>
    </row>
    <row r="17" spans="1:22">
      <c r="A17" s="42" t="s">
        <v>8</v>
      </c>
      <c r="B17" s="211">
        <f>+'[1]2.CONSUMO ARGENTINA POR ENVASE'!B327/10000</f>
        <v>3.2431000000000001</v>
      </c>
      <c r="C17" s="6">
        <f>+'[1]2.CONSUMO ARGENTINA POR ENVASE'!B339/10000</f>
        <v>3.0476999999999999</v>
      </c>
      <c r="D17" s="6">
        <f>+'[1]2.CONSUMO ARGENTINA POR ENVASE'!B351/10000</f>
        <v>2.8690000000000002</v>
      </c>
      <c r="E17" s="6">
        <f>+'[1]2.CONSUMO ARGENTINA POR ENVASE'!B363/10000</f>
        <v>2.4847000000000001</v>
      </c>
      <c r="F17" s="6">
        <f>+'[1]2.CONSUMO ARGENTINA POR ENVASE'!B375/10000</f>
        <v>2.875</v>
      </c>
      <c r="G17" s="69">
        <f>+'[1]2.CONSUMO ARGENTINA POR ENVASE'!B387/10000</f>
        <v>3.1684000000000001</v>
      </c>
      <c r="H17" s="37"/>
      <c r="I17" s="7"/>
      <c r="J17" s="2"/>
      <c r="K17" s="42" t="s">
        <v>8</v>
      </c>
      <c r="L17" s="6">
        <f>+SUM('[1]2.CONSUMO ARGENTINA POR ENVASE'!B316:B327)/10000</f>
        <v>37.656121999999996</v>
      </c>
      <c r="M17" s="6">
        <f>+SUM(C7:C17)+SUM(B18)</f>
        <v>36.455600000000004</v>
      </c>
      <c r="N17" s="6">
        <f>+SUM(D7:D17)+SUM(C18)</f>
        <v>33.128100000000003</v>
      </c>
      <c r="O17" s="6">
        <f>+SUM(E7:E17)+SUM(D18)</f>
        <v>31.068400000000004</v>
      </c>
      <c r="P17" s="6">
        <f>+SUM(F7:F17)+SUM(E18)</f>
        <v>35.477999999999994</v>
      </c>
      <c r="Q17" s="6">
        <f>+SUM(G7:G17)+SUM(F18)</f>
        <v>32.130099999999999</v>
      </c>
      <c r="R17" s="37"/>
      <c r="S17" s="80"/>
      <c r="T17" s="7"/>
    </row>
    <row r="18" spans="1:22">
      <c r="A18" s="42" t="s">
        <v>9</v>
      </c>
      <c r="B18" s="211">
        <f>+'[1]2.CONSUMO ARGENTINA POR ENVASE'!B328/10000</f>
        <v>3.7256999999999998</v>
      </c>
      <c r="C18" s="6">
        <f>+'[1]2.CONSUMO ARGENTINA POR ENVASE'!B340/10000</f>
        <v>3.4701</v>
      </c>
      <c r="D18" s="6">
        <f>+'[1]2.CONSUMO ARGENTINA POR ENVASE'!B352/10000</f>
        <v>2.9476</v>
      </c>
      <c r="E18" s="6">
        <f>+'[1]2.CONSUMO ARGENTINA POR ENVASE'!B364/10000</f>
        <v>3.2555000000000001</v>
      </c>
      <c r="F18" s="6">
        <f>+'[1]2.CONSUMO ARGENTINA POR ENVASE'!B376/10000</f>
        <v>3.6741999999999999</v>
      </c>
      <c r="G18" s="69">
        <f>+'[1]2.CONSUMO ARGENTINA POR ENVASE'!B388/10000</f>
        <v>3.3203999999999998</v>
      </c>
      <c r="H18" s="37"/>
      <c r="I18" s="7"/>
      <c r="J18" s="2"/>
      <c r="K18" s="42" t="s">
        <v>9</v>
      </c>
      <c r="L18" s="6">
        <f>+SUM('[1]2.CONSUMO ARGENTINA POR ENVASE'!B317:B328)/10000</f>
        <v>37.751399999999997</v>
      </c>
      <c r="M18" s="6">
        <f>+SUM(C7:C18)</f>
        <v>36.200000000000003</v>
      </c>
      <c r="N18" s="6">
        <f>+SUM(D7:D18)</f>
        <v>32.605600000000003</v>
      </c>
      <c r="O18" s="6">
        <f>+SUM(E7:E18)</f>
        <v>31.376300000000004</v>
      </c>
      <c r="P18" s="6">
        <f>+SUM(F7:F18)</f>
        <v>35.896699999999996</v>
      </c>
      <c r="Q18" s="6">
        <f>+SUM(G7:G18)</f>
        <v>31.776299999999999</v>
      </c>
      <c r="R18" s="37"/>
      <c r="S18" s="80"/>
      <c r="T18" s="7"/>
    </row>
    <row r="19" spans="1:22" ht="28">
      <c r="A19" s="53" t="s">
        <v>13</v>
      </c>
      <c r="B19" s="212">
        <f>SUM(B7:B18)</f>
        <v>37.751400000000004</v>
      </c>
      <c r="C19" s="54">
        <f t="shared" ref="C19:G19" si="24">SUM(C7:C18)</f>
        <v>36.200000000000003</v>
      </c>
      <c r="D19" s="54">
        <f t="shared" si="24"/>
        <v>32.605600000000003</v>
      </c>
      <c r="E19" s="54">
        <f t="shared" si="24"/>
        <v>31.376300000000004</v>
      </c>
      <c r="F19" s="54">
        <f t="shared" si="24"/>
        <v>35.896699999999996</v>
      </c>
      <c r="G19" s="201">
        <f t="shared" si="24"/>
        <v>31.776299999999999</v>
      </c>
      <c r="H19" s="201"/>
      <c r="I19" s="56"/>
      <c r="J19" s="3"/>
      <c r="K19" s="43" t="s">
        <v>14</v>
      </c>
      <c r="L19" s="46">
        <f t="shared" ref="L19" si="25">+AVERAGE(L7:L18)</f>
        <v>37.172494999999998</v>
      </c>
      <c r="M19" s="46">
        <f>+AVERAGE(M7:M18)</f>
        <v>37.406583333333337</v>
      </c>
      <c r="N19" s="46">
        <f t="shared" ref="N19:Q19" si="26">+AVERAGE(N7:N18)</f>
        <v>34.555416666666666</v>
      </c>
      <c r="O19" s="46">
        <f t="shared" si="26"/>
        <v>32.01753333333334</v>
      </c>
      <c r="P19" s="46">
        <f t="shared" si="26"/>
        <v>32.838741666666671</v>
      </c>
      <c r="Q19" s="46">
        <f t="shared" si="26"/>
        <v>34.037824999999998</v>
      </c>
      <c r="R19" s="215">
        <f t="shared" ref="R19" si="27">+AVERAGE(R7:R18)</f>
        <v>31.011714285714284</v>
      </c>
      <c r="S19" s="81">
        <f t="shared" ref="S19" si="28">+Q19/P19-1</f>
        <v>3.6514289905038355E-2</v>
      </c>
      <c r="T19" s="77">
        <f t="shared" ref="T19" si="29">+POWER(Q19/L19,0.2)-1</f>
        <v>-1.7465027023018664E-2</v>
      </c>
      <c r="V19" s="1" t="s">
        <v>273</v>
      </c>
    </row>
    <row r="20" spans="1:22" ht="28">
      <c r="A20" s="57" t="s">
        <v>15</v>
      </c>
      <c r="B20" s="213">
        <f t="shared" ref="B20:G20" si="30">+B19/B$91</f>
        <v>4.009120277643851E-2</v>
      </c>
      <c r="C20" s="58">
        <f t="shared" si="30"/>
        <v>4.0560087753206436E-2</v>
      </c>
      <c r="D20" s="58">
        <f t="shared" si="30"/>
        <v>3.8834586049749042E-2</v>
      </c>
      <c r="E20" s="58">
        <f t="shared" si="30"/>
        <v>3.544306171084563E-2</v>
      </c>
      <c r="F20" s="58">
        <f t="shared" si="30"/>
        <v>3.8067870542070552E-2</v>
      </c>
      <c r="G20" s="206">
        <f t="shared" si="30"/>
        <v>3.7963862987303434E-2</v>
      </c>
      <c r="H20" s="203"/>
      <c r="I20" s="60"/>
      <c r="J20" s="3"/>
      <c r="K20" s="44" t="s">
        <v>15</v>
      </c>
      <c r="L20" s="48">
        <f t="shared" ref="L20:Q20" si="31">+L19/L$91</f>
        <v>3.7775478997446467E-2</v>
      </c>
      <c r="M20" s="48">
        <f t="shared" si="31"/>
        <v>4.1006976006681586E-2</v>
      </c>
      <c r="N20" s="48">
        <f t="shared" si="31"/>
        <v>3.9706112811916314E-2</v>
      </c>
      <c r="O20" s="48">
        <f t="shared" si="31"/>
        <v>3.7464652832592385E-2</v>
      </c>
      <c r="P20" s="48">
        <f t="shared" si="31"/>
        <v>3.5747333592860996E-2</v>
      </c>
      <c r="Q20" s="48">
        <f t="shared" si="31"/>
        <v>3.8533933174543032E-2</v>
      </c>
      <c r="R20" s="203">
        <f t="shared" ref="R20" si="32">+R19/R$91</f>
        <v>3.698021539226809E-2</v>
      </c>
      <c r="S20" s="74"/>
      <c r="T20" s="78"/>
    </row>
    <row r="21" spans="1:22" ht="29" thickBot="1">
      <c r="A21" s="61" t="s">
        <v>12</v>
      </c>
      <c r="B21" s="214"/>
      <c r="C21" s="63">
        <f>+C19/B19-1</f>
        <v>-4.10951646826343E-2</v>
      </c>
      <c r="D21" s="63">
        <f t="shared" ref="D21:G21" si="33">+D19/C19-1</f>
        <v>-9.9292817679557999E-2</v>
      </c>
      <c r="E21" s="63">
        <f t="shared" si="33"/>
        <v>-3.7702112520548559E-2</v>
      </c>
      <c r="F21" s="63">
        <f t="shared" si="33"/>
        <v>0.14407052456790614</v>
      </c>
      <c r="G21" s="207">
        <f t="shared" si="33"/>
        <v>-0.11478492451952405</v>
      </c>
      <c r="H21" s="202"/>
      <c r="I21" s="65"/>
      <c r="J21" s="2"/>
      <c r="K21" s="45" t="s">
        <v>12</v>
      </c>
      <c r="L21" s="49"/>
      <c r="M21" s="50">
        <f>+M19/L19-1</f>
        <v>6.29735328051928E-3</v>
      </c>
      <c r="N21" s="50">
        <f t="shared" ref="N21:R21" si="34">+N19/M19-1</f>
        <v>-7.6220986056376061E-2</v>
      </c>
      <c r="O21" s="50">
        <f t="shared" si="34"/>
        <v>-7.3443864324213348E-2</v>
      </c>
      <c r="P21" s="50">
        <f t="shared" si="34"/>
        <v>2.5648707062588594E-2</v>
      </c>
      <c r="Q21" s="50">
        <f t="shared" si="34"/>
        <v>3.6514289905038355E-2</v>
      </c>
      <c r="R21" s="202">
        <f t="shared" si="34"/>
        <v>-8.89043502129091E-2</v>
      </c>
      <c r="S21" s="75"/>
      <c r="T21" s="52"/>
    </row>
    <row r="22" spans="1:22" ht="15" thickBo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</row>
    <row r="23" spans="1:22" ht="15" thickBot="1">
      <c r="A23" s="275" t="s">
        <v>236</v>
      </c>
      <c r="B23" s="276"/>
      <c r="C23" s="276"/>
      <c r="D23" s="276"/>
      <c r="E23" s="276"/>
      <c r="F23" s="276"/>
      <c r="G23" s="276"/>
      <c r="H23" s="276"/>
      <c r="I23" s="277"/>
      <c r="J23" s="2"/>
      <c r="K23" s="275" t="s">
        <v>237</v>
      </c>
      <c r="L23" s="276"/>
      <c r="M23" s="276"/>
      <c r="N23" s="276"/>
      <c r="O23" s="276"/>
      <c r="P23" s="276"/>
      <c r="Q23" s="276"/>
      <c r="R23" s="276"/>
      <c r="S23" s="276"/>
      <c r="T23" s="277"/>
    </row>
    <row r="24" spans="1:22" ht="42">
      <c r="A24" s="38"/>
      <c r="B24" s="39">
        <v>2016</v>
      </c>
      <c r="C24" s="39">
        <f>+B24+1</f>
        <v>2017</v>
      </c>
      <c r="D24" s="39">
        <f t="shared" ref="D24:G24" si="35">+C24+1</f>
        <v>2018</v>
      </c>
      <c r="E24" s="39">
        <f t="shared" si="35"/>
        <v>2019</v>
      </c>
      <c r="F24" s="39">
        <f t="shared" si="35"/>
        <v>2020</v>
      </c>
      <c r="G24" s="210">
        <f t="shared" si="35"/>
        <v>2021</v>
      </c>
      <c r="H24" s="40">
        <f>+H6</f>
        <v>2022</v>
      </c>
      <c r="I24" s="41" t="s">
        <v>16</v>
      </c>
      <c r="J24" s="2"/>
      <c r="K24" s="67"/>
      <c r="L24" s="66">
        <v>2016</v>
      </c>
      <c r="M24" s="66">
        <f>+L24+1</f>
        <v>2017</v>
      </c>
      <c r="N24" s="66">
        <f t="shared" ref="N24:Q24" si="36">+M24+1</f>
        <v>2018</v>
      </c>
      <c r="O24" s="66">
        <f t="shared" si="36"/>
        <v>2019</v>
      </c>
      <c r="P24" s="66">
        <f t="shared" si="36"/>
        <v>2020</v>
      </c>
      <c r="Q24" s="66">
        <f t="shared" si="36"/>
        <v>2021</v>
      </c>
      <c r="R24" s="40">
        <v>2022</v>
      </c>
      <c r="S24" s="79" t="s">
        <v>16</v>
      </c>
      <c r="T24" s="76" t="s">
        <v>21</v>
      </c>
    </row>
    <row r="25" spans="1:22">
      <c r="A25" s="42" t="s">
        <v>10</v>
      </c>
      <c r="B25" s="6">
        <f>+'[1]2.CONSUMO ARGENTINA POR ENVASE'!C317/10000</f>
        <v>33.4482</v>
      </c>
      <c r="C25" s="6">
        <f>+'[1]2.CONSUMO ARGENTINA POR ENVASE'!C329/10000</f>
        <v>28.747499999999999</v>
      </c>
      <c r="D25" s="6">
        <f>+'[1]2.CONSUMO ARGENTINA POR ENVASE'!C341/10000</f>
        <v>29.649100000000001</v>
      </c>
      <c r="E25" s="6">
        <f>+'[1]2.CONSUMO ARGENTINA POR ENVASE'!C353/10000</f>
        <v>33.2729</v>
      </c>
      <c r="F25" s="6">
        <f>+'[1]2.CONSUMO ARGENTINA POR ENVASE'!C365/10000</f>
        <v>37.212499999999999</v>
      </c>
      <c r="G25" s="69">
        <f>+'[1]2.CONSUMO ARGENTINA POR ENVASE'!C377/10000</f>
        <v>38.241599999999998</v>
      </c>
      <c r="H25" s="37">
        <f>+'[1]2.CONSUMO ARGENTINA POR ENVASE'!C389/10000</f>
        <v>33.076700000000002</v>
      </c>
      <c r="I25" s="7">
        <f>+H25/G25-1</f>
        <v>-0.13505972553449641</v>
      </c>
      <c r="J25" s="2"/>
      <c r="K25" s="42" t="s">
        <v>10</v>
      </c>
      <c r="L25" s="82">
        <f>+SUM('[1]2.CONSUMO ARGENTINA POR ENVASE'!C306:C317)/10000</f>
        <v>556.7803429999999</v>
      </c>
      <c r="M25" s="82">
        <f t="shared" ref="M25:R25" si="37">+SUM(C25)+SUM(B26:B36)</f>
        <v>511.97649999999999</v>
      </c>
      <c r="N25" s="82">
        <f t="shared" si="37"/>
        <v>490.4418</v>
      </c>
      <c r="O25" s="82">
        <f t="shared" si="37"/>
        <v>469.7792</v>
      </c>
      <c r="P25" s="6">
        <f t="shared" si="37"/>
        <v>505.79139999999995</v>
      </c>
      <c r="Q25" s="6">
        <f t="shared" si="37"/>
        <v>563.7115</v>
      </c>
      <c r="R25" s="37">
        <f t="shared" si="37"/>
        <v>495.92330000000004</v>
      </c>
      <c r="S25" s="80">
        <f>+R25/Q25-1</f>
        <v>-0.1202533565485181</v>
      </c>
      <c r="T25" s="7">
        <f>+POWER(R25/M25,0.2)-1</f>
        <v>-6.3512346766915195E-3</v>
      </c>
    </row>
    <row r="26" spans="1:22">
      <c r="A26" s="42" t="s">
        <v>11</v>
      </c>
      <c r="B26" s="6">
        <f>+'[1]2.CONSUMO ARGENTINA POR ENVASE'!C318/10000</f>
        <v>33.414900000000003</v>
      </c>
      <c r="C26" s="6">
        <f>+'[1]2.CONSUMO ARGENTINA POR ENVASE'!C330/10000</f>
        <v>25.62</v>
      </c>
      <c r="D26" s="6">
        <f>+'[1]2.CONSUMO ARGENTINA POR ENVASE'!C342/10000</f>
        <v>29.155100000000001</v>
      </c>
      <c r="E26" s="6">
        <f>+'[1]2.CONSUMO ARGENTINA POR ENVASE'!C354/10000</f>
        <v>28.5076</v>
      </c>
      <c r="F26" s="6">
        <f>+'[1]2.CONSUMO ARGENTINA POR ENVASE'!C366/10000</f>
        <v>34.220500000000001</v>
      </c>
      <c r="G26" s="69">
        <f>+'[1]2.CONSUMO ARGENTINA POR ENVASE'!C378/10000</f>
        <v>32.981000000000002</v>
      </c>
      <c r="H26" s="37">
        <f>+'[1]2.CONSUMO ARGENTINA POR ENVASE'!C390/10000</f>
        <v>34.349699999999999</v>
      </c>
      <c r="I26" s="7">
        <f t="shared" ref="I26:I27" si="38">+H26/G26-1</f>
        <v>4.1499651314393038E-2</v>
      </c>
      <c r="J26" s="2"/>
      <c r="K26" s="42" t="s">
        <v>11</v>
      </c>
      <c r="L26" s="82">
        <f>+SUM('[1]2.CONSUMO ARGENTINA POR ENVASE'!C307:C318)/10000</f>
        <v>557.47266300000001</v>
      </c>
      <c r="M26" s="82">
        <f t="shared" ref="M26:R26" si="39">+SUM(C25:C26)+SUM(B27:B36)</f>
        <v>504.1816</v>
      </c>
      <c r="N26" s="82">
        <f t="shared" si="39"/>
        <v>493.9769</v>
      </c>
      <c r="O26" s="82">
        <f t="shared" si="39"/>
        <v>469.13170000000002</v>
      </c>
      <c r="P26" s="6">
        <f t="shared" si="39"/>
        <v>511.50429999999994</v>
      </c>
      <c r="Q26" s="6">
        <f t="shared" si="39"/>
        <v>562.47199999999998</v>
      </c>
      <c r="R26" s="37">
        <f t="shared" si="39"/>
        <v>497.29200000000003</v>
      </c>
      <c r="S26" s="80">
        <f t="shared" ref="S26:S28" si="40">+R26/Q26-1</f>
        <v>-0.11588132387034367</v>
      </c>
      <c r="T26" s="7">
        <f t="shared" ref="T26:T28" si="41">+POWER(R26/M26,0.2)-1</f>
        <v>-2.7480455731004882E-3</v>
      </c>
    </row>
    <row r="27" spans="1:22">
      <c r="A27" s="42" t="s">
        <v>0</v>
      </c>
      <c r="B27" s="6">
        <f>+'[1]2.CONSUMO ARGENTINA POR ENVASE'!C319/10000</f>
        <v>40.164900000000003</v>
      </c>
      <c r="C27" s="6">
        <f>+'[1]2.CONSUMO ARGENTINA POR ENVASE'!C331/10000</f>
        <v>37.736800000000002</v>
      </c>
      <c r="D27" s="6">
        <f>+'[1]2.CONSUMO ARGENTINA POR ENVASE'!C343/10000</f>
        <v>34.7224</v>
      </c>
      <c r="E27" s="6">
        <f>+'[1]2.CONSUMO ARGENTINA POR ENVASE'!C355/10000</f>
        <v>32.321100000000001</v>
      </c>
      <c r="F27" s="6">
        <f>+'[1]2.CONSUMO ARGENTINA POR ENVASE'!C367/10000</f>
        <v>33.4114</v>
      </c>
      <c r="G27" s="69">
        <f>+'[1]2.CONSUMO ARGENTINA POR ENVASE'!C379/10000</f>
        <v>34.0627</v>
      </c>
      <c r="H27" s="37">
        <f>+'[1]2.CONSUMO ARGENTINA POR ENVASE'!C391/10000</f>
        <v>41.268000000000001</v>
      </c>
      <c r="I27" s="7">
        <f t="shared" si="38"/>
        <v>0.21153050110531457</v>
      </c>
      <c r="J27" s="2"/>
      <c r="K27" s="42" t="s">
        <v>0</v>
      </c>
      <c r="L27" s="82">
        <f>+SUM('[1]2.CONSUMO ARGENTINA POR ENVASE'!C308:C319)/10000</f>
        <v>558.28673900000001</v>
      </c>
      <c r="M27" s="82">
        <f t="shared" ref="M27:R27" si="42">+SUM(C25:C27)+SUM(B28:B36)</f>
        <v>501.75350000000003</v>
      </c>
      <c r="N27" s="82">
        <f t="shared" si="42"/>
        <v>490.96249999999998</v>
      </c>
      <c r="O27" s="82">
        <f t="shared" si="42"/>
        <v>466.73040000000003</v>
      </c>
      <c r="P27" s="6">
        <f t="shared" si="42"/>
        <v>512.5945999999999</v>
      </c>
      <c r="Q27" s="6">
        <f t="shared" si="42"/>
        <v>563.12329999999997</v>
      </c>
      <c r="R27" s="37">
        <f t="shared" si="42"/>
        <v>504.4973</v>
      </c>
      <c r="S27" s="80">
        <f t="shared" si="40"/>
        <v>-0.10410863837457973</v>
      </c>
      <c r="T27" s="7">
        <f t="shared" si="41"/>
        <v>1.0912999766059528E-3</v>
      </c>
    </row>
    <row r="28" spans="1:22">
      <c r="A28" s="42" t="s">
        <v>1</v>
      </c>
      <c r="B28" s="6">
        <f>+'[1]2.CONSUMO ARGENTINA POR ENVASE'!C320/10000</f>
        <v>42.614899999999999</v>
      </c>
      <c r="C28" s="6">
        <f>+'[1]2.CONSUMO ARGENTINA POR ENVASE'!C332/10000</f>
        <v>35.311</v>
      </c>
      <c r="D28" s="6">
        <f>+'[1]2.CONSUMO ARGENTINA POR ENVASE'!C344/10000</f>
        <v>35.967500000000001</v>
      </c>
      <c r="E28" s="6">
        <f>+'[1]2.CONSUMO ARGENTINA POR ENVASE'!C356/10000</f>
        <v>35.253599999999999</v>
      </c>
      <c r="F28" s="6">
        <f>+'[1]2.CONSUMO ARGENTINA POR ENVASE'!C368/10000</f>
        <v>35.597700000000003</v>
      </c>
      <c r="G28" s="69">
        <f>+'[1]2.CONSUMO ARGENTINA POR ENVASE'!C380/10000</f>
        <v>38.576700000000002</v>
      </c>
      <c r="H28" s="37">
        <f>+'[1]2.CONSUMO ARGENTINA POR ENVASE'!C392/10000</f>
        <v>41.502200000000002</v>
      </c>
      <c r="I28" s="7">
        <f t="shared" ref="I28" si="43">+H28/G28-1</f>
        <v>7.5835932052249033E-2</v>
      </c>
      <c r="J28" s="2"/>
      <c r="K28" s="42" t="s">
        <v>1</v>
      </c>
      <c r="L28" s="82">
        <f>+SUM('[1]2.CONSUMO ARGENTINA POR ENVASE'!C309:C320)/10000</f>
        <v>558.354287</v>
      </c>
      <c r="M28" s="82">
        <f t="shared" ref="M28:R28" si="44">+SUM(C25:C28)+SUM(B29:B36)</f>
        <v>494.44959999999998</v>
      </c>
      <c r="N28" s="82">
        <f t="shared" si="44"/>
        <v>491.61899999999997</v>
      </c>
      <c r="O28" s="82">
        <f t="shared" si="44"/>
        <v>466.01649999999995</v>
      </c>
      <c r="P28" s="6">
        <f t="shared" si="44"/>
        <v>512.93869999999993</v>
      </c>
      <c r="Q28" s="6">
        <f t="shared" si="44"/>
        <v>566.10230000000001</v>
      </c>
      <c r="R28" s="37">
        <f t="shared" si="44"/>
        <v>507.4228</v>
      </c>
      <c r="S28" s="80">
        <f t="shared" si="40"/>
        <v>-0.10365529339838409</v>
      </c>
      <c r="T28" s="7">
        <f t="shared" si="41"/>
        <v>5.1933100032643953E-3</v>
      </c>
    </row>
    <row r="29" spans="1:22">
      <c r="A29" s="42" t="s">
        <v>2</v>
      </c>
      <c r="B29" s="6">
        <f>+'[1]2.CONSUMO ARGENTINA POR ENVASE'!C321/10000</f>
        <v>42.071800000000003</v>
      </c>
      <c r="C29" s="6">
        <f>+'[1]2.CONSUMO ARGENTINA POR ENVASE'!C333/10000</f>
        <v>41.068100000000001</v>
      </c>
      <c r="D29" s="6">
        <f>+'[1]2.CONSUMO ARGENTINA POR ENVASE'!C345/10000</f>
        <v>38.491700000000002</v>
      </c>
      <c r="E29" s="6">
        <f>+'[1]2.CONSUMO ARGENTINA POR ENVASE'!C357/10000</f>
        <v>45.739600000000003</v>
      </c>
      <c r="F29" s="6">
        <f>+'[1]2.CONSUMO ARGENTINA POR ENVASE'!C369/10000</f>
        <v>47.867199999999997</v>
      </c>
      <c r="G29" s="69">
        <f>+'[1]2.CONSUMO ARGENTINA POR ENVASE'!C381/10000</f>
        <v>36.429200000000002</v>
      </c>
      <c r="H29" s="37">
        <f>+'[1]2.CONSUMO ARGENTINA POR ENVASE'!C393/10000</f>
        <v>40.567799999999998</v>
      </c>
      <c r="I29" s="7">
        <f t="shared" ref="I29" si="45">+H29/G29-1</f>
        <v>0.11360666717907608</v>
      </c>
      <c r="J29" s="2"/>
      <c r="K29" s="42" t="s">
        <v>2</v>
      </c>
      <c r="L29" s="82">
        <f>+SUM('[1]2.CONSUMO ARGENTINA POR ENVASE'!C310:C321)/10000</f>
        <v>555.28662499999996</v>
      </c>
      <c r="M29" s="82">
        <f t="shared" ref="M29:R29" si="46">+SUM(C25:C29)+SUM(B30:B36)</f>
        <v>493.44589999999999</v>
      </c>
      <c r="N29" s="82">
        <f t="shared" si="46"/>
        <v>489.04259999999999</v>
      </c>
      <c r="O29" s="82">
        <f t="shared" si="46"/>
        <v>473.26440000000002</v>
      </c>
      <c r="P29" s="6">
        <f t="shared" si="46"/>
        <v>515.06629999999996</v>
      </c>
      <c r="Q29" s="6">
        <f t="shared" si="46"/>
        <v>554.66430000000003</v>
      </c>
      <c r="R29" s="37">
        <f t="shared" si="46"/>
        <v>511.56140000000005</v>
      </c>
      <c r="S29" s="80">
        <f t="shared" ref="S29:S31" si="47">+R29/Q29-1</f>
        <v>-7.7709886863098987E-2</v>
      </c>
      <c r="T29" s="7">
        <f t="shared" ref="T29:T31" si="48">+POWER(R29/M29,0.2)-1</f>
        <v>7.2369388934407919E-3</v>
      </c>
    </row>
    <row r="30" spans="1:22">
      <c r="A30" s="42" t="s">
        <v>3</v>
      </c>
      <c r="B30" s="6">
        <f>+'[1]2.CONSUMO ARGENTINA POR ENVASE'!C322/10000</f>
        <v>41.808999999999997</v>
      </c>
      <c r="C30" s="6">
        <f>+'[1]2.CONSUMO ARGENTINA POR ENVASE'!C334/10000</f>
        <v>46.7164</v>
      </c>
      <c r="D30" s="6">
        <f>+'[1]2.CONSUMO ARGENTINA POR ENVASE'!C346/10000</f>
        <v>43.120199999999997</v>
      </c>
      <c r="E30" s="6">
        <f>+'[1]2.CONSUMO ARGENTINA POR ENVASE'!C358/10000</f>
        <v>40.224200000000003</v>
      </c>
      <c r="F30" s="6">
        <f>+'[1]2.CONSUMO ARGENTINA POR ENVASE'!C370/10000</f>
        <v>57.991599999999998</v>
      </c>
      <c r="G30" s="69">
        <f>+'[1]2.CONSUMO ARGENTINA POR ENVASE'!C382/10000</f>
        <v>48.849600000000002</v>
      </c>
      <c r="H30" s="37">
        <f>+'[1]2.CONSUMO ARGENTINA POR ENVASE'!C394/10000</f>
        <v>44.334600000000002</v>
      </c>
      <c r="I30" s="7">
        <f t="shared" ref="I30" si="49">+H30/G30-1</f>
        <v>-9.2426550063869461E-2</v>
      </c>
      <c r="J30" s="2"/>
      <c r="K30" s="42" t="s">
        <v>3</v>
      </c>
      <c r="L30" s="82">
        <f>+SUM('[1]2.CONSUMO ARGENTINA POR ENVASE'!C311:C322)/10000</f>
        <v>545.38177200000007</v>
      </c>
      <c r="M30" s="82">
        <f t="shared" ref="M30:R30" si="50">+SUM(C25:C30)+SUM(B31:B36)</f>
        <v>498.35329999999999</v>
      </c>
      <c r="N30" s="82">
        <f t="shared" si="50"/>
        <v>485.44639999999998</v>
      </c>
      <c r="O30" s="82">
        <f t="shared" si="50"/>
        <v>470.36839999999995</v>
      </c>
      <c r="P30" s="6">
        <f t="shared" si="50"/>
        <v>532.83370000000002</v>
      </c>
      <c r="Q30" s="6">
        <f t="shared" si="50"/>
        <v>545.52230000000009</v>
      </c>
      <c r="R30" s="37">
        <f t="shared" si="50"/>
        <v>507.04640000000001</v>
      </c>
      <c r="S30" s="80">
        <f t="shared" si="47"/>
        <v>-7.053038895018604E-2</v>
      </c>
      <c r="T30" s="7">
        <f t="shared" si="48"/>
        <v>3.4646390143400208E-3</v>
      </c>
    </row>
    <row r="31" spans="1:22">
      <c r="A31" s="42" t="s">
        <v>4</v>
      </c>
      <c r="B31" s="6">
        <f>+'[1]2.CONSUMO ARGENTINA POR ENVASE'!C323/10000</f>
        <v>43.335099999999997</v>
      </c>
      <c r="C31" s="6">
        <f>+'[1]2.CONSUMO ARGENTINA POR ENVASE'!C335/10000</f>
        <v>46.638599999999997</v>
      </c>
      <c r="D31" s="6">
        <f>+'[1]2.CONSUMO ARGENTINA POR ENVASE'!C347/10000</f>
        <v>43.250799999999998</v>
      </c>
      <c r="E31" s="6">
        <f>+'[1]2.CONSUMO ARGENTINA POR ENVASE'!C359/10000</f>
        <v>44.934399999999997</v>
      </c>
      <c r="F31" s="6">
        <f>+'[1]2.CONSUMO ARGENTINA POR ENVASE'!C371/10000</f>
        <v>59.416699999999999</v>
      </c>
      <c r="G31" s="69">
        <f>+'[1]2.CONSUMO ARGENTINA POR ENVASE'!C383/10000</f>
        <v>46.303100000000001</v>
      </c>
      <c r="H31" s="37">
        <f>+'[1]2.CONSUMO ARGENTINA POR ENVASE'!C395/10000</f>
        <v>47.816699999999997</v>
      </c>
      <c r="I31" s="7">
        <f t="shared" ref="I31" si="51">+H31/G31-1</f>
        <v>3.268895603102151E-2</v>
      </c>
      <c r="J31" s="2"/>
      <c r="K31" s="42" t="s">
        <v>4</v>
      </c>
      <c r="L31" s="82">
        <f>+SUM('[1]2.CONSUMO ARGENTINA POR ENVASE'!C312:C323)/10000</f>
        <v>533.01305600000001</v>
      </c>
      <c r="M31" s="82">
        <f t="shared" ref="M31:R31" si="52">+SUM(C25:C31)+SUM(B32:B36)</f>
        <v>501.65679999999998</v>
      </c>
      <c r="N31" s="82">
        <f t="shared" si="52"/>
        <v>482.05859999999996</v>
      </c>
      <c r="O31" s="82">
        <f t="shared" si="52"/>
        <v>472.05199999999996</v>
      </c>
      <c r="P31" s="6">
        <f t="shared" si="52"/>
        <v>547.31600000000003</v>
      </c>
      <c r="Q31" s="6">
        <f t="shared" si="52"/>
        <v>532.40870000000007</v>
      </c>
      <c r="R31" s="37">
        <f t="shared" si="52"/>
        <v>508.56000000000006</v>
      </c>
      <c r="S31" s="80">
        <f t="shared" si="47"/>
        <v>-4.4793971248028086E-2</v>
      </c>
      <c r="T31" s="7">
        <f t="shared" si="48"/>
        <v>2.7371355502103789E-3</v>
      </c>
    </row>
    <row r="32" spans="1:22">
      <c r="A32" s="42" t="s">
        <v>5</v>
      </c>
      <c r="B32" s="6">
        <f>+'[1]2.CONSUMO ARGENTINA POR ENVASE'!C324/10000</f>
        <v>55.363900000000001</v>
      </c>
      <c r="C32" s="6">
        <f>+'[1]2.CONSUMO ARGENTINA POR ENVASE'!C336/10000</f>
        <v>49.634399999999999</v>
      </c>
      <c r="D32" s="6">
        <f>+'[1]2.CONSUMO ARGENTINA POR ENVASE'!C348/10000</f>
        <v>46.592100000000002</v>
      </c>
      <c r="E32" s="6">
        <f>+'[1]2.CONSUMO ARGENTINA POR ENVASE'!C360/10000</f>
        <v>48.316299999999998</v>
      </c>
      <c r="F32" s="6">
        <f>+'[1]2.CONSUMO ARGENTINA POR ENVASE'!C372/10000</f>
        <v>54.445799999999998</v>
      </c>
      <c r="G32" s="69">
        <f>+'[1]2.CONSUMO ARGENTINA POR ENVASE'!C384/10000</f>
        <v>50.246299999999998</v>
      </c>
      <c r="H32" s="37"/>
      <c r="I32" s="7"/>
      <c r="J32" s="2"/>
      <c r="K32" s="42" t="s">
        <v>5</v>
      </c>
      <c r="L32" s="82">
        <f>+SUM('[1]2.CONSUMO ARGENTINA POR ENVASE'!C313:C324)/10000</f>
        <v>539.59380499999997</v>
      </c>
      <c r="M32" s="82">
        <f>+SUM(C25:C32)+SUM(B33:B36)</f>
        <v>495.9273</v>
      </c>
      <c r="N32" s="82">
        <f>+SUM(D25:D32)+SUM(C33:C36)</f>
        <v>479.0163</v>
      </c>
      <c r="O32" s="82">
        <f>+SUM(E25:E32)+SUM(D33:D36)</f>
        <v>473.77620000000002</v>
      </c>
      <c r="P32" s="6">
        <f>+SUM(F25:F32)+SUM(E33:E36)</f>
        <v>553.44550000000004</v>
      </c>
      <c r="Q32" s="6">
        <f t="shared" ref="Q32" si="53">+SUM(G25:G32)+SUM(F33:F36)</f>
        <v>528.20920000000001</v>
      </c>
      <c r="R32" s="37"/>
      <c r="S32" s="80"/>
      <c r="T32" s="7"/>
    </row>
    <row r="33" spans="1:20">
      <c r="A33" s="42" t="s">
        <v>6</v>
      </c>
      <c r="B33" s="6">
        <f>+'[1]2.CONSUMO ARGENTINA POR ENVASE'!C325/10000</f>
        <v>53.326900000000002</v>
      </c>
      <c r="C33" s="6">
        <f>+'[1]2.CONSUMO ARGENTINA POR ENVASE'!C337/10000</f>
        <v>47.270200000000003</v>
      </c>
      <c r="D33" s="6">
        <f>+'[1]2.CONSUMO ARGENTINA POR ENVASE'!C349/10000</f>
        <v>45.3401</v>
      </c>
      <c r="E33" s="6">
        <f>+'[1]2.CONSUMO ARGENTINA POR ENVASE'!C361/10000</f>
        <v>50.782499999999999</v>
      </c>
      <c r="F33" s="6">
        <f>+'[1]2.CONSUMO ARGENTINA POR ENVASE'!C373/10000</f>
        <v>56.673699999999997</v>
      </c>
      <c r="G33" s="69">
        <f>+'[1]2.CONSUMO ARGENTINA POR ENVASE'!C385/10000</f>
        <v>46.5989</v>
      </c>
      <c r="H33" s="37"/>
      <c r="I33" s="7"/>
      <c r="J33" s="2"/>
      <c r="K33" s="42" t="s">
        <v>6</v>
      </c>
      <c r="L33" s="82">
        <f>+SUM('[1]2.CONSUMO ARGENTINA POR ENVASE'!C314:C325)/10000</f>
        <v>540.43107499999996</v>
      </c>
      <c r="M33" s="82">
        <f>+SUM(C25:C33)+SUM(B34:B36)</f>
        <v>489.87059999999997</v>
      </c>
      <c r="N33" s="82">
        <f>+SUM(D25:D33)+SUM(C34:C36)</f>
        <v>477.08619999999996</v>
      </c>
      <c r="O33" s="82">
        <f>+SUM(E25:E33)+SUM(D34:D36)</f>
        <v>479.21860000000004</v>
      </c>
      <c r="P33" s="6">
        <f>+SUM(F25:F33)+SUM(E34:E36)</f>
        <v>559.33670000000006</v>
      </c>
      <c r="Q33" s="6">
        <f>+SUM(G25:G33)+SUM(F34:F36)</f>
        <v>518.13440000000014</v>
      </c>
      <c r="R33" s="37"/>
      <c r="S33" s="80"/>
      <c r="T33" s="7"/>
    </row>
    <row r="34" spans="1:20">
      <c r="A34" s="42" t="s">
        <v>7</v>
      </c>
      <c r="B34" s="6">
        <f>+'[1]2.CONSUMO ARGENTINA POR ENVASE'!C326/10000</f>
        <v>48.828800000000001</v>
      </c>
      <c r="C34" s="6">
        <f>+'[1]2.CONSUMO ARGENTINA POR ENVASE'!C338/10000</f>
        <v>48.201599999999999</v>
      </c>
      <c r="D34" s="6">
        <f>+'[1]2.CONSUMO ARGENTINA POR ENVASE'!C350/10000</f>
        <v>44.726599999999998</v>
      </c>
      <c r="E34" s="6">
        <f>+'[1]2.CONSUMO ARGENTINA POR ENVASE'!C362/10000</f>
        <v>50.926499999999997</v>
      </c>
      <c r="F34" s="6">
        <f>+'[1]2.CONSUMO ARGENTINA POR ENVASE'!C374/10000</f>
        <v>52.499299999999998</v>
      </c>
      <c r="G34" s="69">
        <f>+'[1]2.CONSUMO ARGENTINA POR ENVASE'!C386/10000</f>
        <v>39.227400000000003</v>
      </c>
      <c r="H34" s="37"/>
      <c r="I34" s="7"/>
      <c r="J34" s="2"/>
      <c r="K34" s="42" t="s">
        <v>7</v>
      </c>
      <c r="L34" s="82">
        <f>+SUM('[1]2.CONSUMO ARGENTINA POR ENVASE'!C315:C326)/10000</f>
        <v>533.6834060000001</v>
      </c>
      <c r="M34" s="82">
        <f>+SUM(C25:C34)+SUM(B35:B36)</f>
        <v>489.24339999999995</v>
      </c>
      <c r="N34" s="82">
        <f>+SUM(D25:D34)+SUM(C35:C36)</f>
        <v>473.6112</v>
      </c>
      <c r="O34" s="82">
        <f>+SUM(E25:E34)+SUM(D35:D36)</f>
        <v>485.41849999999999</v>
      </c>
      <c r="P34" s="6">
        <f>+SUM(F25:F34)+SUM(E35:E36)</f>
        <v>560.90949999999998</v>
      </c>
      <c r="Q34" s="6">
        <f>+SUM(G25:G34)+SUM(F35:F36)</f>
        <v>504.86250000000007</v>
      </c>
      <c r="R34" s="37"/>
      <c r="S34" s="80"/>
      <c r="T34" s="7"/>
    </row>
    <row r="35" spans="1:20">
      <c r="A35" s="42" t="s">
        <v>8</v>
      </c>
      <c r="B35" s="6">
        <f>+'[1]2.CONSUMO ARGENTINA POR ENVASE'!C327/10000</f>
        <v>44.5655</v>
      </c>
      <c r="C35" s="6">
        <f>+'[1]2.CONSUMO ARGENTINA POR ENVASE'!C339/10000</f>
        <v>47.5565</v>
      </c>
      <c r="D35" s="6">
        <f>+'[1]2.CONSUMO ARGENTINA POR ENVASE'!C351/10000</f>
        <v>40.14</v>
      </c>
      <c r="E35" s="6">
        <f>+'[1]2.CONSUMO ARGENTINA POR ENVASE'!C363/10000</f>
        <v>48.646999999999998</v>
      </c>
      <c r="F35" s="6">
        <f>+'[1]2.CONSUMO ARGENTINA POR ENVASE'!C375/10000</f>
        <v>48.909700000000001</v>
      </c>
      <c r="G35" s="69">
        <f>+'[1]2.CONSUMO ARGENTINA POR ENVASE'!C387/10000</f>
        <v>46.540700000000001</v>
      </c>
      <c r="H35" s="37"/>
      <c r="I35" s="7"/>
      <c r="J35" s="2"/>
      <c r="K35" s="42" t="s">
        <v>8</v>
      </c>
      <c r="L35" s="82">
        <f>+SUM('[1]2.CONSUMO ARGENTINA POR ENVASE'!C316:C327)/10000</f>
        <v>526.63330600000006</v>
      </c>
      <c r="M35" s="82">
        <f>+SUM(C25:C35)+SUM(B36)</f>
        <v>492.23439999999994</v>
      </c>
      <c r="N35" s="82">
        <f>+SUM(D25:D35)+SUM(C36)</f>
        <v>466.19470000000001</v>
      </c>
      <c r="O35" s="82">
        <f>+SUM(E25:E35)+SUM(D36)</f>
        <v>493.9255</v>
      </c>
      <c r="P35" s="6">
        <f>+SUM(F25:F35)+SUM(E36)</f>
        <v>561.17220000000009</v>
      </c>
      <c r="Q35" s="6">
        <f>+SUM(G25:G35)+SUM(F36)</f>
        <v>502.4935000000001</v>
      </c>
      <c r="R35" s="37"/>
      <c r="S35" s="80"/>
      <c r="T35" s="7"/>
    </row>
    <row r="36" spans="1:20">
      <c r="A36" s="42" t="s">
        <v>9</v>
      </c>
      <c r="B36" s="6">
        <f>+'[1]2.CONSUMO ARGENTINA POR ENVASE'!C328/10000</f>
        <v>37.7333</v>
      </c>
      <c r="C36" s="6">
        <f>+'[1]2.CONSUMO ARGENTINA POR ENVASE'!C340/10000</f>
        <v>35.039099999999998</v>
      </c>
      <c r="D36" s="6">
        <f>+'[1]2.CONSUMO ARGENTINA POR ENVASE'!C352/10000</f>
        <v>34.9998</v>
      </c>
      <c r="E36" s="6">
        <f>+'[1]2.CONSUMO ARGENTINA POR ENVASE'!C364/10000</f>
        <v>42.926099999999998</v>
      </c>
      <c r="F36" s="6">
        <f>+'[1]2.CONSUMO ARGENTINA POR ENVASE'!C376/10000</f>
        <v>44.436300000000003</v>
      </c>
      <c r="G36" s="69">
        <f>+'[1]2.CONSUMO ARGENTINA POR ENVASE'!C388/10000</f>
        <v>43.030999999999999</v>
      </c>
      <c r="H36" s="37"/>
      <c r="I36" s="7"/>
      <c r="J36" s="2"/>
      <c r="K36" s="42" t="s">
        <v>9</v>
      </c>
      <c r="L36" s="82">
        <f>+SUM('[1]2.CONSUMO ARGENTINA POR ENVASE'!C317:C328)/10000</f>
        <v>516.67719999999997</v>
      </c>
      <c r="M36" s="82">
        <f>+SUM(C25:C36)</f>
        <v>489.54019999999997</v>
      </c>
      <c r="N36" s="82">
        <f>+SUM(D25:D36)</f>
        <v>466.15539999999999</v>
      </c>
      <c r="O36" s="82">
        <f>+SUM(E25:E36)</f>
        <v>501.85180000000003</v>
      </c>
      <c r="P36" s="6">
        <f>+SUM(F25:F36)</f>
        <v>562.68240000000003</v>
      </c>
      <c r="Q36" s="6">
        <f>+SUM(G25:G36)</f>
        <v>501.08820000000009</v>
      </c>
      <c r="R36" s="37"/>
      <c r="S36" s="80"/>
      <c r="T36" s="7"/>
    </row>
    <row r="37" spans="1:20" ht="28">
      <c r="A37" s="53" t="s">
        <v>13</v>
      </c>
      <c r="B37" s="54">
        <f>SUM(B25:B36)</f>
        <v>516.67719999999997</v>
      </c>
      <c r="C37" s="54">
        <f>SUM(C25:C36)</f>
        <v>489.54019999999997</v>
      </c>
      <c r="D37" s="54">
        <f>SUM(D25:D36)</f>
        <v>466.15539999999999</v>
      </c>
      <c r="E37" s="54">
        <f>SUM(E25:E36)</f>
        <v>501.85180000000003</v>
      </c>
      <c r="F37" s="201">
        <f>SUM(F25:F36)</f>
        <v>562.68240000000003</v>
      </c>
      <c r="G37" s="201">
        <f t="shared" ref="G37" si="54">SUM(G25:G36)</f>
        <v>501.08820000000009</v>
      </c>
      <c r="H37" s="201"/>
      <c r="I37" s="56"/>
      <c r="J37" s="3"/>
      <c r="K37" s="43" t="s">
        <v>14</v>
      </c>
      <c r="L37" s="171">
        <f t="shared" ref="L37:R37" si="55">+AVERAGE(L25:L36)</f>
        <v>543.46618975000001</v>
      </c>
      <c r="M37" s="171">
        <f t="shared" si="55"/>
        <v>496.88609166666669</v>
      </c>
      <c r="N37" s="171">
        <f t="shared" si="55"/>
        <v>482.13429999999994</v>
      </c>
      <c r="O37" s="171">
        <f t="shared" si="55"/>
        <v>476.79443333333342</v>
      </c>
      <c r="P37" s="46">
        <f t="shared" si="55"/>
        <v>536.29927499999997</v>
      </c>
      <c r="Q37" s="46">
        <f t="shared" si="55"/>
        <v>536.89935000000003</v>
      </c>
      <c r="R37" s="215">
        <f t="shared" si="55"/>
        <v>504.61474285714291</v>
      </c>
      <c r="S37" s="81">
        <f t="shared" ref="S37" si="56">+Q37/P37-1</f>
        <v>1.118918163743654E-3</v>
      </c>
      <c r="T37" s="77">
        <f t="shared" ref="T37" si="57">+POWER(Q37/L37,0.2)-1</f>
        <v>-2.428416510398046E-3</v>
      </c>
    </row>
    <row r="38" spans="1:20" ht="28">
      <c r="A38" s="57" t="s">
        <v>15</v>
      </c>
      <c r="B38" s="58">
        <f t="shared" ref="B38:G38" si="58">+B37/B$91</f>
        <v>0.54870045601388218</v>
      </c>
      <c r="C38" s="58">
        <f t="shared" si="58"/>
        <v>0.54850258206414992</v>
      </c>
      <c r="D38" s="58">
        <f t="shared" si="58"/>
        <v>0.5552099024049606</v>
      </c>
      <c r="E38" s="58">
        <f t="shared" si="58"/>
        <v>0.56689808285549792</v>
      </c>
      <c r="F38" s="205">
        <f t="shared" si="58"/>
        <v>0.59671559668441843</v>
      </c>
      <c r="G38" s="206">
        <f t="shared" si="58"/>
        <v>0.59866138503710331</v>
      </c>
      <c r="H38" s="203"/>
      <c r="I38" s="60"/>
      <c r="J38" s="3"/>
      <c r="K38" s="44" t="s">
        <v>15</v>
      </c>
      <c r="L38" s="48">
        <f t="shared" ref="L38:R38" si="59">+L37/L$91</f>
        <v>0.5522818857524463</v>
      </c>
      <c r="M38" s="48">
        <f t="shared" si="59"/>
        <v>0.54471149790555007</v>
      </c>
      <c r="N38" s="48">
        <f t="shared" si="59"/>
        <v>0.55399936545291162</v>
      </c>
      <c r="O38" s="48">
        <f t="shared" si="59"/>
        <v>0.55791112111528307</v>
      </c>
      <c r="P38" s="48">
        <f t="shared" si="59"/>
        <v>0.58380035640934758</v>
      </c>
      <c r="Q38" s="48">
        <f t="shared" si="59"/>
        <v>0.60781920332323214</v>
      </c>
      <c r="R38" s="203">
        <f t="shared" si="59"/>
        <v>0.60173267782127426</v>
      </c>
      <c r="S38" s="74"/>
      <c r="T38" s="78"/>
    </row>
    <row r="39" spans="1:20" ht="29" thickBot="1">
      <c r="A39" s="61" t="s">
        <v>12</v>
      </c>
      <c r="B39" s="62"/>
      <c r="C39" s="63">
        <f>+C37/B37-1</f>
        <v>-5.2522155032194151E-2</v>
      </c>
      <c r="D39" s="63">
        <f t="shared" ref="D39:G39" si="60">+D37/C37-1</f>
        <v>-4.7768906414631496E-2</v>
      </c>
      <c r="E39" s="63">
        <f t="shared" si="60"/>
        <v>7.6576180389629878E-2</v>
      </c>
      <c r="F39" s="63">
        <f t="shared" si="60"/>
        <v>0.12121227820643465</v>
      </c>
      <c r="G39" s="207">
        <f t="shared" si="60"/>
        <v>-0.10946530405073973</v>
      </c>
      <c r="H39" s="202"/>
      <c r="I39" s="65"/>
      <c r="J39" s="2"/>
      <c r="K39" s="45" t="s">
        <v>12</v>
      </c>
      <c r="L39" s="49"/>
      <c r="M39" s="50">
        <f>+M37/L37-1</f>
        <v>-8.5709284150244258E-2</v>
      </c>
      <c r="N39" s="50">
        <f t="shared" ref="N39:Q39" si="61">+N37/M37-1</f>
        <v>-2.9688477729746809E-2</v>
      </c>
      <c r="O39" s="50">
        <f t="shared" si="61"/>
        <v>-1.1075475581526772E-2</v>
      </c>
      <c r="P39" s="50">
        <f t="shared" si="61"/>
        <v>0.12480188002754211</v>
      </c>
      <c r="Q39" s="50">
        <f t="shared" si="61"/>
        <v>1.118918163743654E-3</v>
      </c>
      <c r="R39" s="202">
        <f t="shared" ref="R39" si="62">+R37/Q37-1</f>
        <v>-6.0131581725433425E-2</v>
      </c>
      <c r="S39" s="75"/>
      <c r="T39" s="52"/>
    </row>
    <row r="40" spans="1:20" ht="15" thickBo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</row>
    <row r="41" spans="1:20" ht="15" thickBot="1">
      <c r="A41" s="275" t="s">
        <v>238</v>
      </c>
      <c r="B41" s="276"/>
      <c r="C41" s="276"/>
      <c r="D41" s="276"/>
      <c r="E41" s="276"/>
      <c r="F41" s="276"/>
      <c r="G41" s="276"/>
      <c r="H41" s="276"/>
      <c r="I41" s="277"/>
      <c r="J41" s="2"/>
      <c r="K41" s="275" t="s">
        <v>239</v>
      </c>
      <c r="L41" s="276"/>
      <c r="M41" s="276"/>
      <c r="N41" s="276"/>
      <c r="O41" s="276"/>
      <c r="P41" s="276"/>
      <c r="Q41" s="276"/>
      <c r="R41" s="276"/>
      <c r="S41" s="276"/>
      <c r="T41" s="277"/>
    </row>
    <row r="42" spans="1:20" ht="42">
      <c r="A42" s="38"/>
      <c r="B42" s="39">
        <v>2016</v>
      </c>
      <c r="C42" s="39">
        <f>+B42+1</f>
        <v>2017</v>
      </c>
      <c r="D42" s="39">
        <f t="shared" ref="D42:G42" si="63">+C42+1</f>
        <v>2018</v>
      </c>
      <c r="E42" s="39">
        <f t="shared" si="63"/>
        <v>2019</v>
      </c>
      <c r="F42" s="39">
        <f t="shared" si="63"/>
        <v>2020</v>
      </c>
      <c r="G42" s="210">
        <f t="shared" si="63"/>
        <v>2021</v>
      </c>
      <c r="H42" s="40">
        <f>+H24</f>
        <v>2022</v>
      </c>
      <c r="I42" s="41" t="s">
        <v>16</v>
      </c>
      <c r="J42" s="2"/>
      <c r="K42" s="67"/>
      <c r="L42" s="66">
        <v>2016</v>
      </c>
      <c r="M42" s="66">
        <f>+L42+1</f>
        <v>2017</v>
      </c>
      <c r="N42" s="66">
        <f t="shared" ref="N42:Q42" si="64">+M42+1</f>
        <v>2018</v>
      </c>
      <c r="O42" s="66">
        <f t="shared" si="64"/>
        <v>2019</v>
      </c>
      <c r="P42" s="66">
        <f t="shared" si="64"/>
        <v>2020</v>
      </c>
      <c r="Q42" s="66">
        <f t="shared" si="64"/>
        <v>2021</v>
      </c>
      <c r="R42" s="40">
        <v>2022</v>
      </c>
      <c r="S42" s="79" t="s">
        <v>16</v>
      </c>
      <c r="T42" s="76" t="s">
        <v>21</v>
      </c>
    </row>
    <row r="43" spans="1:20">
      <c r="A43" s="42" t="s">
        <v>10</v>
      </c>
      <c r="B43" s="6">
        <f>+'[1]2.CONSUMO ARGENTINA POR ENVASE'!D317/10000</f>
        <v>32.063856000000001</v>
      </c>
      <c r="C43" s="6">
        <f>+'[1]2.CONSUMO ARGENTINA POR ENVASE'!D341/10000</f>
        <v>27.917300000000001</v>
      </c>
      <c r="D43" s="6">
        <f>+'[1]2.CONSUMO ARGENTINA POR ENVASE'!D341/10000</f>
        <v>27.917300000000001</v>
      </c>
      <c r="E43" s="6">
        <f>+'[1]2.CONSUMO ARGENTINA POR ENVASE'!D353/10000</f>
        <v>27.016100000000002</v>
      </c>
      <c r="F43" s="6">
        <f>+'[1]2.CONSUMO ARGENTINA POR ENVASE'!D365/10000</f>
        <v>29.5044</v>
      </c>
      <c r="G43" s="69">
        <f>+'[1]2.CONSUMO ARGENTINA POR ENVASE'!D377/10000</f>
        <v>24.257400000000001</v>
      </c>
      <c r="H43" s="37">
        <f>+'[1]2.CONSUMO ARGENTINA POR ENVASE'!D389/10000</f>
        <v>22.055599999999998</v>
      </c>
      <c r="I43" s="7">
        <f>+H43/G43-1</f>
        <v>-9.0768177958066465E-2</v>
      </c>
      <c r="J43" s="2"/>
      <c r="K43" s="42" t="s">
        <v>10</v>
      </c>
      <c r="L43" s="82">
        <f>+SUM('[1]2.CONSUMO ARGENTINA POR ENVASE'!D306:D317)/10000</f>
        <v>422.19227100000001</v>
      </c>
      <c r="M43" s="82">
        <f t="shared" ref="M43:R43" si="65">+SUM(C43)+SUM(B44:B54)</f>
        <v>380.32407700000005</v>
      </c>
      <c r="N43" s="82">
        <f t="shared" si="65"/>
        <v>339.69560000000001</v>
      </c>
      <c r="O43" s="82">
        <f t="shared" si="65"/>
        <v>338.7944</v>
      </c>
      <c r="P43" s="6">
        <f t="shared" si="65"/>
        <v>354.13509999999991</v>
      </c>
      <c r="Q43" s="6">
        <f t="shared" si="65"/>
        <v>335.41280000000006</v>
      </c>
      <c r="R43" s="37">
        <f t="shared" si="65"/>
        <v>296.6816</v>
      </c>
      <c r="S43" s="80">
        <f>+R43/Q43-1</f>
        <v>-0.11547323179079649</v>
      </c>
      <c r="T43" s="7">
        <f>+POWER(R43/M43,0.2)-1</f>
        <v>-4.8459322957500772E-2</v>
      </c>
    </row>
    <row r="44" spans="1:20">
      <c r="A44" s="42" t="s">
        <v>11</v>
      </c>
      <c r="B44" s="6">
        <f>+'[1]2.CONSUMO ARGENTINA POR ENVASE'!D318/10000</f>
        <v>29.708341999999998</v>
      </c>
      <c r="C44" s="6">
        <f>+'[1]2.CONSUMO ARGENTINA POR ENVASE'!D342/10000</f>
        <v>24.261800000000001</v>
      </c>
      <c r="D44" s="6">
        <f>+'[1]2.CONSUMO ARGENTINA POR ENVASE'!D342/10000</f>
        <v>24.261800000000001</v>
      </c>
      <c r="E44" s="6">
        <f>+'[1]2.CONSUMO ARGENTINA POR ENVASE'!D354/10000</f>
        <v>27.850100000000001</v>
      </c>
      <c r="F44" s="6">
        <f>+'[1]2.CONSUMO ARGENTINA POR ENVASE'!D366/10000</f>
        <v>27.202200000000001</v>
      </c>
      <c r="G44" s="69">
        <f>+'[1]2.CONSUMO ARGENTINA POR ENVASE'!D378/10000</f>
        <v>21.626000000000001</v>
      </c>
      <c r="H44" s="37">
        <f>+'[1]2.CONSUMO ARGENTINA POR ENVASE'!D390/10000</f>
        <v>20.135100000000001</v>
      </c>
      <c r="I44" s="7">
        <f t="shared" ref="I44:I45" si="66">+H44/G44-1</f>
        <v>-6.8940164616665078E-2</v>
      </c>
      <c r="J44" s="2"/>
      <c r="K44" s="42" t="s">
        <v>11</v>
      </c>
      <c r="L44" s="82">
        <f>+SUM('[1]2.CONSUMO ARGENTINA POR ENVASE'!D307:D318)/10000</f>
        <v>417.80590100000001</v>
      </c>
      <c r="M44" s="82">
        <f t="shared" ref="M44:R44" si="67">+SUM(C43:C44)+SUM(B45:B54)</f>
        <v>374.87753500000002</v>
      </c>
      <c r="N44" s="82">
        <f t="shared" si="67"/>
        <v>339.69560000000001</v>
      </c>
      <c r="O44" s="82">
        <f t="shared" si="67"/>
        <v>342.3827</v>
      </c>
      <c r="P44" s="6">
        <f t="shared" si="67"/>
        <v>353.48719999999997</v>
      </c>
      <c r="Q44" s="6">
        <f t="shared" si="67"/>
        <v>329.83659999999998</v>
      </c>
      <c r="R44" s="37">
        <f t="shared" si="67"/>
        <v>295.19069999999999</v>
      </c>
      <c r="S44" s="80">
        <f t="shared" ref="S44:S46" si="68">+R44/Q44-1</f>
        <v>-0.10503958626786714</v>
      </c>
      <c r="T44" s="7">
        <f t="shared" ref="T44:T46" si="69">+POWER(R44/M44,0.2)-1</f>
        <v>-4.6671336454389811E-2</v>
      </c>
    </row>
    <row r="45" spans="1:20">
      <c r="A45" s="42" t="s">
        <v>0</v>
      </c>
      <c r="B45" s="6">
        <f>+'[1]2.CONSUMO ARGENTINA POR ENVASE'!D319/10000</f>
        <v>33.000700000000002</v>
      </c>
      <c r="C45" s="6">
        <f>+'[1]2.CONSUMO ARGENTINA POR ENVASE'!D343/10000</f>
        <v>31.415700000000001</v>
      </c>
      <c r="D45" s="6">
        <f>+'[1]2.CONSUMO ARGENTINA POR ENVASE'!D343/10000</f>
        <v>31.415700000000001</v>
      </c>
      <c r="E45" s="6">
        <f>+'[1]2.CONSUMO ARGENTINA POR ENVASE'!D355/10000</f>
        <v>31.3886</v>
      </c>
      <c r="F45" s="6">
        <f>+'[1]2.CONSUMO ARGENTINA POR ENVASE'!D367/10000</f>
        <v>28.1387</v>
      </c>
      <c r="G45" s="69">
        <f>+'[1]2.CONSUMO ARGENTINA POR ENVASE'!D379/10000</f>
        <v>20.214500000000001</v>
      </c>
      <c r="H45" s="37">
        <f>+'[1]2.CONSUMO ARGENTINA POR ENVASE'!D391/10000</f>
        <v>27.635300000000001</v>
      </c>
      <c r="I45" s="7">
        <f t="shared" si="66"/>
        <v>0.36710282223156643</v>
      </c>
      <c r="J45" s="2"/>
      <c r="K45" s="42" t="s">
        <v>0</v>
      </c>
      <c r="L45" s="82">
        <f>+SUM('[1]2.CONSUMO ARGENTINA POR ENVASE'!D308:D319)/10000</f>
        <v>412.37397400000003</v>
      </c>
      <c r="M45" s="82">
        <f t="shared" ref="M45:R45" si="70">+SUM(C43:C45)+SUM(B46:B54)</f>
        <v>373.29253499999999</v>
      </c>
      <c r="N45" s="82">
        <f t="shared" si="70"/>
        <v>339.69560000000001</v>
      </c>
      <c r="O45" s="82">
        <f t="shared" si="70"/>
        <v>342.35559999999998</v>
      </c>
      <c r="P45" s="6">
        <f t="shared" si="70"/>
        <v>350.23730000000006</v>
      </c>
      <c r="Q45" s="6">
        <f t="shared" si="70"/>
        <v>321.91239999999999</v>
      </c>
      <c r="R45" s="37">
        <f t="shared" si="70"/>
        <v>302.61149999999998</v>
      </c>
      <c r="S45" s="80">
        <f t="shared" si="68"/>
        <v>-5.9956994511550343E-2</v>
      </c>
      <c r="T45" s="7">
        <f t="shared" si="69"/>
        <v>-4.1113455130781795E-2</v>
      </c>
    </row>
    <row r="46" spans="1:20">
      <c r="A46" s="42" t="s">
        <v>1</v>
      </c>
      <c r="B46" s="6">
        <f>+'[1]2.CONSUMO ARGENTINA POR ENVASE'!D320/10000</f>
        <v>34.680115999999998</v>
      </c>
      <c r="C46" s="6">
        <f>+'[1]2.CONSUMO ARGENTINA POR ENVASE'!D344/10000</f>
        <v>27.5138</v>
      </c>
      <c r="D46" s="6">
        <f>+'[1]2.CONSUMO ARGENTINA POR ENVASE'!D344/10000</f>
        <v>27.5138</v>
      </c>
      <c r="E46" s="6">
        <f>+'[1]2.CONSUMO ARGENTINA POR ENVASE'!D356/10000</f>
        <v>28.707100000000001</v>
      </c>
      <c r="F46" s="6">
        <f>+'[1]2.CONSUMO ARGENTINA POR ENVASE'!D368/10000</f>
        <v>29.555599999999998</v>
      </c>
      <c r="G46" s="69">
        <f>+'[1]2.CONSUMO ARGENTINA POR ENVASE'!D380/10000</f>
        <v>22.5243</v>
      </c>
      <c r="H46" s="37">
        <f>+'[1]2.CONSUMO ARGENTINA POR ENVASE'!D392/10000</f>
        <v>20.758500000000002</v>
      </c>
      <c r="I46" s="7">
        <f t="shared" ref="I46" si="71">+H46/G46-1</f>
        <v>-7.8395333040316428E-2</v>
      </c>
      <c r="J46" s="2"/>
      <c r="K46" s="42" t="s">
        <v>1</v>
      </c>
      <c r="L46" s="82">
        <f>+SUM('[1]2.CONSUMO ARGENTINA POR ENVASE'!D309:D320)/10000</f>
        <v>408.84677900000003</v>
      </c>
      <c r="M46" s="82">
        <f t="shared" ref="M46:R46" si="72">+SUM(C43:C46)+SUM(B47:B54)</f>
        <v>366.12621899999999</v>
      </c>
      <c r="N46" s="82">
        <f t="shared" si="72"/>
        <v>339.69560000000001</v>
      </c>
      <c r="O46" s="82">
        <f t="shared" si="72"/>
        <v>343.5489</v>
      </c>
      <c r="P46" s="6">
        <f t="shared" si="72"/>
        <v>351.08580000000006</v>
      </c>
      <c r="Q46" s="6">
        <f t="shared" si="72"/>
        <v>314.8811</v>
      </c>
      <c r="R46" s="37">
        <f t="shared" si="72"/>
        <v>300.84569999999997</v>
      </c>
      <c r="S46" s="80">
        <f t="shared" si="68"/>
        <v>-4.4573650180973146E-2</v>
      </c>
      <c r="T46" s="7">
        <f t="shared" si="69"/>
        <v>-3.8514817776266419E-2</v>
      </c>
    </row>
    <row r="47" spans="1:20">
      <c r="A47" s="42" t="s">
        <v>2</v>
      </c>
      <c r="B47" s="6">
        <f>+'[1]2.CONSUMO ARGENTINA POR ENVASE'!D321/10000</f>
        <v>32.234926999999999</v>
      </c>
      <c r="C47" s="6">
        <f>+'[1]2.CONSUMO ARGENTINA POR ENVASE'!D345/10000</f>
        <v>35.193800000000003</v>
      </c>
      <c r="D47" s="6">
        <f>+'[1]2.CONSUMO ARGENTINA POR ENVASE'!D345/10000</f>
        <v>35.193800000000003</v>
      </c>
      <c r="E47" s="6">
        <f>+'[1]2.CONSUMO ARGENTINA POR ENVASE'!D357/10000</f>
        <v>33.863199999999999</v>
      </c>
      <c r="F47" s="6">
        <f>+'[1]2.CONSUMO ARGENTINA POR ENVASE'!D369/10000</f>
        <v>29.913499999999999</v>
      </c>
      <c r="G47" s="69">
        <f>+'[1]2.CONSUMO ARGENTINA POR ENVASE'!D381/10000</f>
        <v>21.0518</v>
      </c>
      <c r="H47" s="37">
        <f>+'[1]2.CONSUMO ARGENTINA POR ENVASE'!D393/10000</f>
        <v>21.964099999999998</v>
      </c>
      <c r="I47" s="7">
        <f t="shared" ref="I47" si="73">+H47/G47-1</f>
        <v>4.3335961770489817E-2</v>
      </c>
      <c r="J47" s="2"/>
      <c r="K47" s="42" t="s">
        <v>2</v>
      </c>
      <c r="L47" s="82">
        <f>+SUM('[1]2.CONSUMO ARGENTINA POR ENVASE'!D310:D321)/10000</f>
        <v>404.76270600000004</v>
      </c>
      <c r="M47" s="82">
        <f t="shared" ref="M47:R47" si="74">+SUM(C43:C47)+SUM(B48:B54)</f>
        <v>369.08509200000003</v>
      </c>
      <c r="N47" s="82">
        <f t="shared" si="74"/>
        <v>339.69560000000001</v>
      </c>
      <c r="O47" s="82">
        <f t="shared" si="74"/>
        <v>342.2183</v>
      </c>
      <c r="P47" s="6">
        <f t="shared" si="74"/>
        <v>347.13610000000006</v>
      </c>
      <c r="Q47" s="6">
        <f t="shared" si="74"/>
        <v>306.01940000000002</v>
      </c>
      <c r="R47" s="37">
        <f t="shared" si="74"/>
        <v>301.75800000000004</v>
      </c>
      <c r="S47" s="80">
        <f t="shared" ref="S47:S49" si="75">+R47/Q47-1</f>
        <v>-1.3925260947508455E-2</v>
      </c>
      <c r="T47" s="7">
        <f t="shared" ref="T47:T49" si="76">+POWER(R47/M47,0.2)-1</f>
        <v>-3.9479899132427443E-2</v>
      </c>
    </row>
    <row r="48" spans="1:20">
      <c r="A48" s="42" t="s">
        <v>3</v>
      </c>
      <c r="B48" s="6">
        <f>+'[1]2.CONSUMO ARGENTINA POR ENVASE'!D322/10000</f>
        <v>30.238278999999999</v>
      </c>
      <c r="C48" s="6">
        <f>+'[1]2.CONSUMO ARGENTINA POR ENVASE'!D346/10000</f>
        <v>31.950900000000001</v>
      </c>
      <c r="D48" s="6">
        <f>+'[1]2.CONSUMO ARGENTINA POR ENVASE'!D346/10000</f>
        <v>31.950900000000001</v>
      </c>
      <c r="E48" s="6">
        <f>+'[1]2.CONSUMO ARGENTINA POR ENVASE'!D358/10000</f>
        <v>29.917000000000002</v>
      </c>
      <c r="F48" s="6">
        <f>+'[1]2.CONSUMO ARGENTINA POR ENVASE'!D370/10000</f>
        <v>29.218399999999999</v>
      </c>
      <c r="G48" s="69">
        <f>+'[1]2.CONSUMO ARGENTINA POR ENVASE'!D382/10000</f>
        <v>29.378599999999999</v>
      </c>
      <c r="H48" s="37">
        <f>+'[1]2.CONSUMO ARGENTINA POR ENVASE'!D394/10000</f>
        <v>22.8934</v>
      </c>
      <c r="I48" s="7">
        <f t="shared" ref="I48" si="77">+H48/G48-1</f>
        <v>-0.22074571286582745</v>
      </c>
      <c r="J48" s="2"/>
      <c r="K48" s="42" t="s">
        <v>3</v>
      </c>
      <c r="L48" s="82">
        <f>+SUM('[1]2.CONSUMO ARGENTINA POR ENVASE'!D311:D322)/10000</f>
        <v>393.99383999999998</v>
      </c>
      <c r="M48" s="82">
        <f t="shared" ref="M48:R48" si="78">+SUM(C43:C48)+SUM(B49:B54)</f>
        <v>370.79771300000004</v>
      </c>
      <c r="N48" s="82">
        <f t="shared" si="78"/>
        <v>339.69560000000001</v>
      </c>
      <c r="O48" s="82">
        <f t="shared" si="78"/>
        <v>340.18439999999998</v>
      </c>
      <c r="P48" s="6">
        <f t="shared" si="78"/>
        <v>346.4375</v>
      </c>
      <c r="Q48" s="6">
        <f t="shared" si="78"/>
        <v>306.17959999999999</v>
      </c>
      <c r="R48" s="37">
        <f t="shared" si="78"/>
        <v>295.27280000000002</v>
      </c>
      <c r="S48" s="80">
        <f t="shared" si="75"/>
        <v>-3.5622229567221275E-2</v>
      </c>
      <c r="T48" s="7">
        <f t="shared" si="76"/>
        <v>-4.4529508180070732E-2</v>
      </c>
    </row>
    <row r="49" spans="1:20">
      <c r="A49" s="42" t="s">
        <v>4</v>
      </c>
      <c r="B49" s="6">
        <f>+'[1]2.CONSUMO ARGENTINA POR ENVASE'!D323/10000</f>
        <v>33.176900000000003</v>
      </c>
      <c r="C49" s="6">
        <f>+'[1]2.CONSUMO ARGENTINA POR ENVASE'!D347/10000</f>
        <v>30.0137</v>
      </c>
      <c r="D49" s="6">
        <f>+'[1]2.CONSUMO ARGENTINA POR ENVASE'!D347/10000</f>
        <v>30.0137</v>
      </c>
      <c r="E49" s="6">
        <f>+'[1]2.CONSUMO ARGENTINA POR ENVASE'!D359/10000</f>
        <v>32.694800000000001</v>
      </c>
      <c r="F49" s="6">
        <f>+'[1]2.CONSUMO ARGENTINA POR ENVASE'!D371/10000</f>
        <v>35.3003</v>
      </c>
      <c r="G49" s="69">
        <f>+'[1]2.CONSUMO ARGENTINA POR ENVASE'!D383/10000</f>
        <v>28.425999999999998</v>
      </c>
      <c r="H49" s="37">
        <f>+'[1]2.CONSUMO ARGENTINA POR ENVASE'!D395/10000</f>
        <v>27.9634</v>
      </c>
      <c r="I49" s="7">
        <f t="shared" ref="I49" si="79">+H49/G49-1</f>
        <v>-1.6273833814113736E-2</v>
      </c>
      <c r="J49" s="2"/>
      <c r="K49" s="42" t="s">
        <v>4</v>
      </c>
      <c r="L49" s="82">
        <f>+SUM('[1]2.CONSUMO ARGENTINA POR ENVASE'!D312:D323)/10000</f>
        <v>393.19310000000007</v>
      </c>
      <c r="M49" s="82">
        <f t="shared" ref="M49:R49" si="80">+SUM(C43:C49)+SUM(B50:B54)</f>
        <v>367.63451299999997</v>
      </c>
      <c r="N49" s="82">
        <f t="shared" si="80"/>
        <v>339.69560000000001</v>
      </c>
      <c r="O49" s="82">
        <f t="shared" si="80"/>
        <v>342.8655</v>
      </c>
      <c r="P49" s="6">
        <f t="shared" si="80"/>
        <v>349.04300000000001</v>
      </c>
      <c r="Q49" s="6">
        <f t="shared" si="80"/>
        <v>299.30529999999999</v>
      </c>
      <c r="R49" s="37">
        <f t="shared" si="80"/>
        <v>294.81020000000001</v>
      </c>
      <c r="S49" s="80">
        <f t="shared" si="75"/>
        <v>-1.5018444377697171E-2</v>
      </c>
      <c r="T49" s="7">
        <f t="shared" si="76"/>
        <v>-4.3191012750292579E-2</v>
      </c>
    </row>
    <row r="50" spans="1:20">
      <c r="A50" s="42" t="s">
        <v>5</v>
      </c>
      <c r="B50" s="6">
        <f>+'[1]2.CONSUMO ARGENTINA POR ENVASE'!D324/10000</f>
        <v>30.719017999999998</v>
      </c>
      <c r="C50" s="6">
        <f>+'[1]2.CONSUMO ARGENTINA POR ENVASE'!D348/10000</f>
        <v>29.0334</v>
      </c>
      <c r="D50" s="6">
        <f>+'[1]2.CONSUMO ARGENTINA POR ENVASE'!D348/10000</f>
        <v>29.0334</v>
      </c>
      <c r="E50" s="6">
        <f>+'[1]2.CONSUMO ARGENTINA POR ENVASE'!D360/10000</f>
        <v>33.0916</v>
      </c>
      <c r="F50" s="6">
        <f>+'[1]2.CONSUMO ARGENTINA POR ENVASE'!D372/10000</f>
        <v>27.805599999999998</v>
      </c>
      <c r="G50" s="69">
        <f>+'[1]2.CONSUMO ARGENTINA POR ENVASE'!D384/10000</f>
        <v>25.753699999999998</v>
      </c>
      <c r="H50" s="37"/>
      <c r="I50" s="7"/>
      <c r="J50" s="2"/>
      <c r="K50" s="42" t="s">
        <v>5</v>
      </c>
      <c r="L50" s="82">
        <f>+SUM('[1]2.CONSUMO ARGENTINA POR ENVASE'!D313:D324)/10000</f>
        <v>390.55422000000004</v>
      </c>
      <c r="M50" s="82">
        <f>+SUM(C43:C50)+SUM(B51:B54)</f>
        <v>365.94889499999999</v>
      </c>
      <c r="N50" s="82">
        <f>+SUM(D43:D50)+SUM(C51:C54)</f>
        <v>339.69560000000001</v>
      </c>
      <c r="O50" s="82">
        <f>+SUM(E43:E50)+SUM(D51:D54)</f>
        <v>346.92369999999994</v>
      </c>
      <c r="P50" s="6">
        <f>+SUM(F43:F50)+SUM(E51:E54)</f>
        <v>343.75700000000001</v>
      </c>
      <c r="Q50" s="6">
        <f t="shared" ref="Q50" si="81">+SUM(G43:G50)+SUM(F51:F54)</f>
        <v>297.2534</v>
      </c>
      <c r="R50" s="37"/>
      <c r="S50" s="80"/>
      <c r="T50" s="7"/>
    </row>
    <row r="51" spans="1:20">
      <c r="A51" s="42" t="s">
        <v>6</v>
      </c>
      <c r="B51" s="6">
        <f>+'[1]2.CONSUMO ARGENTINA POR ENVASE'!D325/10000</f>
        <v>33.967412000000003</v>
      </c>
      <c r="C51" s="6">
        <f>+'[1]2.CONSUMO ARGENTINA POR ENVASE'!D349/10000</f>
        <v>24.361899999999999</v>
      </c>
      <c r="D51" s="6">
        <f>+'[1]2.CONSUMO ARGENTINA POR ENVASE'!D349/10000</f>
        <v>24.361899999999999</v>
      </c>
      <c r="E51" s="6">
        <f>+'[1]2.CONSUMO ARGENTINA POR ENVASE'!D361/10000</f>
        <v>25.727900000000002</v>
      </c>
      <c r="F51" s="6">
        <f>+'[1]2.CONSUMO ARGENTINA POR ENVASE'!D373/10000</f>
        <v>26.8322</v>
      </c>
      <c r="G51" s="69">
        <f>+'[1]2.CONSUMO ARGENTINA POR ENVASE'!D385/10000</f>
        <v>22.937999999999999</v>
      </c>
      <c r="H51" s="37"/>
      <c r="I51" s="7"/>
      <c r="J51" s="2"/>
      <c r="K51" s="42" t="s">
        <v>6</v>
      </c>
      <c r="L51" s="82">
        <f>+SUM('[1]2.CONSUMO ARGENTINA POR ENVASE'!D314:D325)/10000</f>
        <v>390.38072800000003</v>
      </c>
      <c r="M51" s="82">
        <f>+SUM(C43:C51)+SUM(B52:B54)</f>
        <v>356.34338300000002</v>
      </c>
      <c r="N51" s="82">
        <f>+SUM(D43:D51)+SUM(C52:C54)</f>
        <v>339.69560000000001</v>
      </c>
      <c r="O51" s="82">
        <f>+SUM(E43:E51)+SUM(D52:D54)</f>
        <v>348.28969999999998</v>
      </c>
      <c r="P51" s="6">
        <f>+SUM(F43:F51)+SUM(E52:E54)</f>
        <v>344.86130000000003</v>
      </c>
      <c r="Q51" s="6">
        <f>+SUM(G43:G51)+SUM(F52:F54)</f>
        <v>293.35919999999999</v>
      </c>
      <c r="R51" s="37"/>
      <c r="S51" s="80"/>
      <c r="T51" s="7"/>
    </row>
    <row r="52" spans="1:20">
      <c r="A52" s="42" t="s">
        <v>7</v>
      </c>
      <c r="B52" s="6">
        <f>+'[1]2.CONSUMO ARGENTINA POR ENVASE'!D326/10000</f>
        <v>30.560183000000002</v>
      </c>
      <c r="C52" s="6">
        <f>+'[1]2.CONSUMO ARGENTINA POR ENVASE'!D350/10000</f>
        <v>22.835100000000001</v>
      </c>
      <c r="D52" s="6">
        <f>+'[1]2.CONSUMO ARGENTINA POR ENVASE'!D350/10000</f>
        <v>22.835100000000001</v>
      </c>
      <c r="E52" s="6">
        <f>+'[1]2.CONSUMO ARGENTINA POR ENVASE'!D362/10000</f>
        <v>28.593599999999999</v>
      </c>
      <c r="F52" s="6">
        <f>+'[1]2.CONSUMO ARGENTINA POR ENVASE'!D374/10000</f>
        <v>27.314</v>
      </c>
      <c r="G52" s="69">
        <f>+'[1]2.CONSUMO ARGENTINA POR ENVASE'!D386/10000</f>
        <v>26.1142</v>
      </c>
      <c r="H52" s="37"/>
      <c r="I52" s="7"/>
      <c r="J52" s="2"/>
      <c r="K52" s="42" t="s">
        <v>7</v>
      </c>
      <c r="L52" s="82">
        <f>+SUM('[1]2.CONSUMO ARGENTINA POR ENVASE'!D315:D326)/10000</f>
        <v>385.21522400000003</v>
      </c>
      <c r="M52" s="82">
        <f>+SUM(C43:C52)+SUM(B53:B54)</f>
        <v>348.61830000000003</v>
      </c>
      <c r="N52" s="82">
        <f>+SUM(D43:D52)+SUM(C53:C54)</f>
        <v>339.69560000000001</v>
      </c>
      <c r="O52" s="82">
        <f>+SUM(E43:E52)+SUM(D53:D54)</f>
        <v>354.04819999999995</v>
      </c>
      <c r="P52" s="6">
        <f>+SUM(F43:F52)+SUM(E53:E54)</f>
        <v>343.58170000000007</v>
      </c>
      <c r="Q52" s="6">
        <f>+SUM(G43:G52)+SUM(F53:F54)</f>
        <v>292.15940000000001</v>
      </c>
      <c r="R52" s="37"/>
      <c r="S52" s="80"/>
      <c r="T52" s="7"/>
    </row>
    <row r="53" spans="1:20">
      <c r="A53" s="42" t="s">
        <v>8</v>
      </c>
      <c r="B53" s="6">
        <f>+'[1]2.CONSUMO ARGENTINA POR ENVASE'!D327/10000</f>
        <v>31.772400000000001</v>
      </c>
      <c r="C53" s="6">
        <f>+'[1]2.CONSUMO ARGENTINA POR ENVASE'!D351/10000</f>
        <v>24.990400000000001</v>
      </c>
      <c r="D53" s="6">
        <f>+'[1]2.CONSUMO ARGENTINA POR ENVASE'!D351/10000</f>
        <v>24.990400000000001</v>
      </c>
      <c r="E53" s="6">
        <f>+'[1]2.CONSUMO ARGENTINA POR ENVASE'!D363/10000</f>
        <v>26.1799</v>
      </c>
      <c r="F53" s="6">
        <f>+'[1]2.CONSUMO ARGENTINA POR ENVASE'!D375/10000</f>
        <v>23.620699999999999</v>
      </c>
      <c r="G53" s="69">
        <f>+'[1]2.CONSUMO ARGENTINA POR ENVASE'!D387/10000</f>
        <v>29.1312</v>
      </c>
      <c r="H53" s="37"/>
      <c r="I53" s="7"/>
      <c r="J53" s="2"/>
      <c r="K53" s="42" t="s">
        <v>8</v>
      </c>
      <c r="L53" s="82">
        <f>+SUM('[1]2.CONSUMO ARGENTINA POR ENVASE'!D316:D327)/10000</f>
        <v>384.25962400000003</v>
      </c>
      <c r="M53" s="82">
        <f>+SUM(C43:C53)+SUM(B54)</f>
        <v>341.83630000000005</v>
      </c>
      <c r="N53" s="82">
        <f>+SUM(D43:D53)+SUM(C54)</f>
        <v>339.69560000000007</v>
      </c>
      <c r="O53" s="82">
        <f>+SUM(E43:E53)+SUM(D54)</f>
        <v>355.23769999999996</v>
      </c>
      <c r="P53" s="6">
        <f>+SUM(F43:F53)+SUM(E54)</f>
        <v>341.02250000000004</v>
      </c>
      <c r="Q53" s="6">
        <f>+SUM(G43:G53)+SUM(F54)</f>
        <v>297.66990000000004</v>
      </c>
      <c r="R53" s="37"/>
      <c r="S53" s="80"/>
      <c r="T53" s="7"/>
    </row>
    <row r="54" spans="1:20">
      <c r="A54" s="42" t="s">
        <v>9</v>
      </c>
      <c r="B54" s="6">
        <f>+'[1]2.CONSUMO ARGENTINA POR ENVASE'!D328/10000</f>
        <v>32.348500000000001</v>
      </c>
      <c r="C54" s="6">
        <f>+'[1]2.CONSUMO ARGENTINA POR ENVASE'!D352/10000</f>
        <v>30.207799999999999</v>
      </c>
      <c r="D54" s="6">
        <f>+'[1]2.CONSUMO ARGENTINA POR ENVASE'!D352/10000</f>
        <v>30.207799999999999</v>
      </c>
      <c r="E54" s="6">
        <f>+'[1]2.CONSUMO ARGENTINA POR ENVASE'!D364/10000</f>
        <v>26.616900000000001</v>
      </c>
      <c r="F54" s="6">
        <f>+'[1]2.CONSUMO ARGENTINA POR ENVASE'!D376/10000</f>
        <v>26.254200000000001</v>
      </c>
      <c r="G54" s="69">
        <f>+'[1]2.CONSUMO ARGENTINA POR ENVASE'!D388/10000</f>
        <v>27.467700000000001</v>
      </c>
      <c r="H54" s="37"/>
      <c r="I54" s="7"/>
      <c r="J54" s="2"/>
      <c r="K54" s="42" t="s">
        <v>9</v>
      </c>
      <c r="L54" s="82">
        <f>+SUM('[1]2.CONSUMO ARGENTINA POR ENVASE'!D317:D328)/10000</f>
        <v>384.47063300000008</v>
      </c>
      <c r="M54" s="82">
        <f>+SUM(C43:C54)</f>
        <v>339.69560000000007</v>
      </c>
      <c r="N54" s="82">
        <f>+SUM(D43:D54)</f>
        <v>339.69560000000007</v>
      </c>
      <c r="O54" s="82">
        <f>+SUM(E43:E54)</f>
        <v>351.64679999999993</v>
      </c>
      <c r="P54" s="6">
        <f>+SUM(F43:F54)</f>
        <v>340.65980000000008</v>
      </c>
      <c r="Q54" s="6">
        <f>+SUM(G43:G54)</f>
        <v>298.88339999999999</v>
      </c>
      <c r="R54" s="37"/>
      <c r="S54" s="80"/>
      <c r="T54" s="7"/>
    </row>
    <row r="55" spans="1:20" ht="28">
      <c r="A55" s="53" t="s">
        <v>13</v>
      </c>
      <c r="B55" s="54">
        <f>SUM(B43:B54)</f>
        <v>384.47063300000002</v>
      </c>
      <c r="C55" s="54">
        <f t="shared" ref="C55:G55" si="82">SUM(C43:C54)</f>
        <v>339.69560000000007</v>
      </c>
      <c r="D55" s="54">
        <f t="shared" si="82"/>
        <v>339.69560000000007</v>
      </c>
      <c r="E55" s="54">
        <f t="shared" si="82"/>
        <v>351.64679999999993</v>
      </c>
      <c r="F55" s="201">
        <f t="shared" si="82"/>
        <v>340.65980000000008</v>
      </c>
      <c r="G55" s="201">
        <f t="shared" si="82"/>
        <v>298.88339999999999</v>
      </c>
      <c r="H55" s="201"/>
      <c r="I55" s="56"/>
      <c r="J55" s="3"/>
      <c r="K55" s="43" t="s">
        <v>14</v>
      </c>
      <c r="L55" s="171">
        <f>+AVERAGE(L43:L54)</f>
        <v>399.00408333333331</v>
      </c>
      <c r="M55" s="171">
        <f>+AVERAGE(M43:M54)</f>
        <v>362.88168016666668</v>
      </c>
      <c r="N55" s="171">
        <f t="shared" ref="N55:R55" si="83">+AVERAGE(N43:N54)</f>
        <v>339.69560000000001</v>
      </c>
      <c r="O55" s="171">
        <f t="shared" si="83"/>
        <v>345.70799166666666</v>
      </c>
      <c r="P55" s="46">
        <f t="shared" si="83"/>
        <v>347.1203583333334</v>
      </c>
      <c r="Q55" s="46">
        <f t="shared" si="83"/>
        <v>307.739375</v>
      </c>
      <c r="R55" s="215">
        <f t="shared" si="83"/>
        <v>298.16721428571424</v>
      </c>
      <c r="S55" s="81">
        <f t="shared" ref="S55" si="84">+Q55/P55-1</f>
        <v>-0.11345051475061152</v>
      </c>
      <c r="T55" s="77">
        <f t="shared" ref="T55" si="85">+POWER(Q55/L55,0.2)-1</f>
        <v>-5.0617667550422185E-2</v>
      </c>
    </row>
    <row r="56" spans="1:20" ht="28">
      <c r="A56" s="57" t="s">
        <v>15</v>
      </c>
      <c r="B56" s="58">
        <f t="shared" ref="B56:G56" si="86">+B55/B$91</f>
        <v>0.40829982753457278</v>
      </c>
      <c r="C56" s="58">
        <f t="shared" si="86"/>
        <v>0.3806100371651413</v>
      </c>
      <c r="D56" s="58">
        <f t="shared" si="86"/>
        <v>0.40459117479577533</v>
      </c>
      <c r="E56" s="58">
        <f t="shared" si="86"/>
        <v>0.39722463237607325</v>
      </c>
      <c r="F56" s="58">
        <f t="shared" si="86"/>
        <v>0.36126421552085985</v>
      </c>
      <c r="G56" s="206">
        <f t="shared" si="86"/>
        <v>0.35708274552982594</v>
      </c>
      <c r="H56" s="203"/>
      <c r="I56" s="60"/>
      <c r="J56" s="3"/>
      <c r="K56" s="44" t="s">
        <v>15</v>
      </c>
      <c r="L56" s="48">
        <f t="shared" ref="L56:R56" si="87">+L55/L$91</f>
        <v>0.40547642470201994</v>
      </c>
      <c r="M56" s="48">
        <f t="shared" si="87"/>
        <v>0.3978091294587307</v>
      </c>
      <c r="N56" s="48">
        <f t="shared" si="87"/>
        <v>0.39032930626828694</v>
      </c>
      <c r="O56" s="48">
        <f t="shared" si="87"/>
        <v>0.40452303912370113</v>
      </c>
      <c r="P56" s="48">
        <f t="shared" si="87"/>
        <v>0.37786549107667633</v>
      </c>
      <c r="Q56" s="48">
        <f t="shared" si="87"/>
        <v>0.34838913800824933</v>
      </c>
      <c r="R56" s="203">
        <f t="shared" si="87"/>
        <v>0.35555234727148211</v>
      </c>
      <c r="S56" s="74"/>
      <c r="T56" s="78"/>
    </row>
    <row r="57" spans="1:20" ht="29" thickBot="1">
      <c r="A57" s="61" t="s">
        <v>12</v>
      </c>
      <c r="B57" s="62"/>
      <c r="C57" s="63">
        <f>+C55/B55-1</f>
        <v>-0.11645891560201416</v>
      </c>
      <c r="D57" s="63">
        <f t="shared" ref="D57:G57" si="88">+D55/C55-1</f>
        <v>0</v>
      </c>
      <c r="E57" s="63">
        <f t="shared" si="88"/>
        <v>3.518208655042887E-2</v>
      </c>
      <c r="F57" s="63">
        <f t="shared" si="88"/>
        <v>-3.1244419115998956E-2</v>
      </c>
      <c r="G57" s="207">
        <f t="shared" si="88"/>
        <v>-0.12263378302928629</v>
      </c>
      <c r="H57" s="202"/>
      <c r="I57" s="65"/>
      <c r="J57" s="2"/>
      <c r="K57" s="45" t="s">
        <v>12</v>
      </c>
      <c r="L57" s="49"/>
      <c r="M57" s="50">
        <f>+M55/L55-1</f>
        <v>-9.0531412272514267E-2</v>
      </c>
      <c r="N57" s="50">
        <f t="shared" ref="N57:Q57" si="89">+N55/M55-1</f>
        <v>-6.3894325434167953E-2</v>
      </c>
      <c r="O57" s="50">
        <f t="shared" si="89"/>
        <v>1.7699351026821297E-2</v>
      </c>
      <c r="P57" s="50">
        <f t="shared" si="89"/>
        <v>4.0854325057910756E-3</v>
      </c>
      <c r="Q57" s="50">
        <f t="shared" si="89"/>
        <v>-0.11345051475061152</v>
      </c>
      <c r="R57" s="202">
        <f t="shared" ref="R57" si="90">+R55/Q55-1</f>
        <v>-3.1104764264520135E-2</v>
      </c>
      <c r="S57" s="75"/>
      <c r="T57" s="52"/>
    </row>
    <row r="58" spans="1:20" ht="15" thickBo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</row>
    <row r="59" spans="1:20" ht="15" thickBot="1">
      <c r="A59" s="275" t="s">
        <v>283</v>
      </c>
      <c r="B59" s="276"/>
      <c r="C59" s="276"/>
      <c r="D59" s="276"/>
      <c r="E59" s="276"/>
      <c r="F59" s="276"/>
      <c r="G59" s="276"/>
      <c r="H59" s="276"/>
      <c r="I59" s="277"/>
      <c r="J59" s="2"/>
      <c r="K59" s="275" t="s">
        <v>240</v>
      </c>
      <c r="L59" s="276"/>
      <c r="M59" s="276"/>
      <c r="N59" s="276"/>
      <c r="O59" s="276"/>
      <c r="P59" s="276"/>
      <c r="Q59" s="276"/>
      <c r="R59" s="276"/>
      <c r="S59" s="276"/>
      <c r="T59" s="277"/>
    </row>
    <row r="60" spans="1:20" ht="42">
      <c r="A60" s="38"/>
      <c r="B60" s="39">
        <v>2016</v>
      </c>
      <c r="C60" s="39">
        <f>+B60+1</f>
        <v>2017</v>
      </c>
      <c r="D60" s="39">
        <f t="shared" ref="D60:G60" si="91">+C60+1</f>
        <v>2018</v>
      </c>
      <c r="E60" s="39">
        <f t="shared" si="91"/>
        <v>2019</v>
      </c>
      <c r="F60" s="39">
        <f t="shared" si="91"/>
        <v>2020</v>
      </c>
      <c r="G60" s="210">
        <f t="shared" si="91"/>
        <v>2021</v>
      </c>
      <c r="H60" s="40">
        <f>+H42</f>
        <v>2022</v>
      </c>
      <c r="I60" s="41" t="s">
        <v>16</v>
      </c>
      <c r="J60" s="2"/>
      <c r="K60" s="67"/>
      <c r="L60" s="66">
        <v>2016</v>
      </c>
      <c r="M60" s="66">
        <f>+L60+1</f>
        <v>2017</v>
      </c>
      <c r="N60" s="66">
        <f t="shared" ref="N60:Q60" si="92">+M60+1</f>
        <v>2018</v>
      </c>
      <c r="O60" s="66">
        <f t="shared" si="92"/>
        <v>2019</v>
      </c>
      <c r="P60" s="66">
        <f t="shared" si="92"/>
        <v>2020</v>
      </c>
      <c r="Q60" s="66">
        <f t="shared" si="92"/>
        <v>2021</v>
      </c>
      <c r="R60" s="40">
        <v>2022</v>
      </c>
      <c r="S60" s="79" t="s">
        <v>16</v>
      </c>
      <c r="T60" s="76" t="s">
        <v>21</v>
      </c>
    </row>
    <row r="61" spans="1:20">
      <c r="A61" s="42" t="s">
        <v>10</v>
      </c>
      <c r="B61" s="172">
        <f>+B79-B43-B25-B7</f>
        <v>0.15294400000000374</v>
      </c>
      <c r="C61" s="172">
        <f t="shared" ref="C61:H61" si="93">+C79-C43-C25-C7</f>
        <v>-0.17730000000000246</v>
      </c>
      <c r="D61" s="172">
        <f t="shared" si="93"/>
        <v>5.4599999999994875E-2</v>
      </c>
      <c r="E61" s="172">
        <f t="shared" si="93"/>
        <v>-1.8584000000000018</v>
      </c>
      <c r="F61" s="172">
        <f t="shared" si="93"/>
        <v>0.33920000000000439</v>
      </c>
      <c r="G61" s="69">
        <f t="shared" si="93"/>
        <v>0.29889999999999617</v>
      </c>
      <c r="H61" s="37">
        <f t="shared" si="93"/>
        <v>8.7599999999999678E-2</v>
      </c>
      <c r="I61" s="7">
        <f>+H61/G61-1</f>
        <v>-0.70692539310806024</v>
      </c>
      <c r="J61" s="2"/>
      <c r="K61" s="42" t="s">
        <v>10</v>
      </c>
      <c r="L61" s="6">
        <f t="shared" ref="L61:L72" si="94">+L79-L43-L25-L7</f>
        <v>4.4135749999999163</v>
      </c>
      <c r="M61" s="6">
        <f t="shared" ref="M61:R61" si="95">+SUM(C61)+SUM(B62:B72)</f>
        <v>2.4085229999999798</v>
      </c>
      <c r="N61" s="6">
        <f t="shared" si="95"/>
        <v>27.299099999999967</v>
      </c>
      <c r="O61" s="6">
        <f t="shared" si="95"/>
        <v>-0.76750000000001739</v>
      </c>
      <c r="P61" s="6">
        <f t="shared" si="95"/>
        <v>2.5820000000000203</v>
      </c>
      <c r="Q61" s="6">
        <f t="shared" si="95"/>
        <v>3.6866000000000021</v>
      </c>
      <c r="R61" s="37">
        <f t="shared" si="95"/>
        <v>5.0551999999999957</v>
      </c>
      <c r="S61" s="80">
        <f>+R61/Q61-1</f>
        <v>0.37123636955460126</v>
      </c>
      <c r="T61" s="7">
        <f>+POWER(R61/M61,0.2)-1</f>
        <v>0.15983846833260928</v>
      </c>
    </row>
    <row r="62" spans="1:20">
      <c r="A62" s="42" t="s">
        <v>11</v>
      </c>
      <c r="B62" s="172">
        <f t="shared" ref="B62:H62" si="96">+B80-B44-B26-B8</f>
        <v>0.41565799999998898</v>
      </c>
      <c r="C62" s="172">
        <f t="shared" si="96"/>
        <v>4.1706999999999965</v>
      </c>
      <c r="D62" s="172">
        <f t="shared" si="96"/>
        <v>0.19729999999999848</v>
      </c>
      <c r="E62" s="172">
        <f t="shared" si="96"/>
        <v>5.4700000000002191E-2</v>
      </c>
      <c r="F62" s="172">
        <f t="shared" si="96"/>
        <v>0.14949999999999486</v>
      </c>
      <c r="G62" s="69">
        <f t="shared" si="96"/>
        <v>0.54610000000000225</v>
      </c>
      <c r="H62" s="37">
        <f t="shared" si="96"/>
        <v>0.2065000000000019</v>
      </c>
      <c r="I62" s="7">
        <f t="shared" ref="I62:I63" si="97">+H62/G62-1</f>
        <v>-0.62186412744918318</v>
      </c>
      <c r="J62" s="2"/>
      <c r="K62" s="42" t="s">
        <v>11</v>
      </c>
      <c r="L62" s="6">
        <f t="shared" si="94"/>
        <v>4.6204549999998505</v>
      </c>
      <c r="M62" s="6">
        <f t="shared" ref="M62:R62" si="98">+SUM(C61:C62)+SUM(B63:B72)</f>
        <v>6.1635649999999877</v>
      </c>
      <c r="N62" s="6">
        <f t="shared" si="98"/>
        <v>23.325699999999969</v>
      </c>
      <c r="O62" s="6">
        <f t="shared" si="98"/>
        <v>-0.91010000000001368</v>
      </c>
      <c r="P62" s="6">
        <f t="shared" si="98"/>
        <v>2.6768000000000129</v>
      </c>
      <c r="Q62" s="6">
        <f t="shared" si="98"/>
        <v>4.0832000000000095</v>
      </c>
      <c r="R62" s="37">
        <f t="shared" si="98"/>
        <v>4.7155999999999949</v>
      </c>
      <c r="S62" s="80">
        <f t="shared" ref="S62:S64" si="99">+R62/Q62-1</f>
        <v>0.15487852664576418</v>
      </c>
      <c r="T62" s="7">
        <f t="shared" ref="T62:T64" si="100">+POWER(R62/M62,0.2)-1</f>
        <v>-5.2146985263724743E-2</v>
      </c>
    </row>
    <row r="63" spans="1:20">
      <c r="A63" s="42" t="s">
        <v>0</v>
      </c>
      <c r="B63" s="172">
        <f t="shared" ref="B63:H67" si="101">+B81-B45-B27-B9</f>
        <v>0.141199999999992</v>
      </c>
      <c r="C63" s="172">
        <f t="shared" si="101"/>
        <v>-1.3347000000000033</v>
      </c>
      <c r="D63" s="172">
        <f t="shared" si="101"/>
        <v>5.349999999999655E-2</v>
      </c>
      <c r="E63" s="172">
        <f t="shared" si="101"/>
        <v>1.031999999999996</v>
      </c>
      <c r="F63" s="172">
        <f t="shared" si="101"/>
        <v>0.27889999999999748</v>
      </c>
      <c r="G63" s="69">
        <f t="shared" si="101"/>
        <v>0.22610000000000152</v>
      </c>
      <c r="H63" s="37">
        <f t="shared" si="101"/>
        <v>0.2948000000000035</v>
      </c>
      <c r="I63" s="7">
        <f t="shared" si="97"/>
        <v>0.30384785493145294</v>
      </c>
      <c r="J63" s="2"/>
      <c r="K63" s="42" t="s">
        <v>0</v>
      </c>
      <c r="L63" s="6">
        <f t="shared" si="94"/>
        <v>4.6383320000000197</v>
      </c>
      <c r="M63" s="6">
        <f t="shared" ref="M63:R63" si="102">+SUM(C61:C63)+SUM(B64:B72)</f>
        <v>4.687664999999992</v>
      </c>
      <c r="N63" s="6">
        <f t="shared" si="102"/>
        <v>24.713899999999974</v>
      </c>
      <c r="O63" s="6">
        <f t="shared" si="102"/>
        <v>6.8399999999985805E-2</v>
      </c>
      <c r="P63" s="6">
        <f t="shared" si="102"/>
        <v>1.9237000000000144</v>
      </c>
      <c r="Q63" s="6">
        <f t="shared" si="102"/>
        <v>4.0304000000000135</v>
      </c>
      <c r="R63" s="37">
        <f t="shared" si="102"/>
        <v>4.7842999999999973</v>
      </c>
      <c r="S63" s="80">
        <f t="shared" si="99"/>
        <v>0.18705339420404465</v>
      </c>
      <c r="T63" s="7">
        <f t="shared" si="100"/>
        <v>4.089365335805395E-3</v>
      </c>
    </row>
    <row r="64" spans="1:20">
      <c r="A64" s="42" t="s">
        <v>1</v>
      </c>
      <c r="B64" s="172">
        <f t="shared" ref="B64:G64" si="103">+B82-B46-B28-B10</f>
        <v>0.24008400000000707</v>
      </c>
      <c r="C64" s="172">
        <f t="shared" si="103"/>
        <v>1.7149000000000028</v>
      </c>
      <c r="D64" s="172">
        <f t="shared" si="103"/>
        <v>5.4599999999995319E-2</v>
      </c>
      <c r="E64" s="172">
        <f t="shared" si="103"/>
        <v>5.4400000000005555E-2</v>
      </c>
      <c r="F64" s="172">
        <f t="shared" si="103"/>
        <v>0.17419999999999503</v>
      </c>
      <c r="G64" s="69">
        <f t="shared" si="103"/>
        <v>0.26689999999999348</v>
      </c>
      <c r="H64" s="37">
        <f t="shared" si="101"/>
        <v>0.40119999999999822</v>
      </c>
      <c r="I64" s="7">
        <f t="shared" ref="I64" si="104">+H64/G64-1</f>
        <v>0.50318471337582626</v>
      </c>
      <c r="J64" s="2"/>
      <c r="K64" s="42" t="s">
        <v>1</v>
      </c>
      <c r="L64" s="6">
        <f t="shared" si="94"/>
        <v>4.7398309999998745</v>
      </c>
      <c r="M64" s="6">
        <f t="shared" ref="M64:R64" si="105">+SUM(C61:C64)+SUM(B65:B72)</f>
        <v>6.1624809999999872</v>
      </c>
      <c r="N64" s="6">
        <f t="shared" si="105"/>
        <v>23.053599999999964</v>
      </c>
      <c r="O64" s="6">
        <f t="shared" si="105"/>
        <v>6.8199999999996042E-2</v>
      </c>
      <c r="P64" s="6">
        <f t="shared" si="105"/>
        <v>2.0435000000000039</v>
      </c>
      <c r="Q64" s="6">
        <f t="shared" si="105"/>
        <v>4.1231000000000115</v>
      </c>
      <c r="R64" s="37">
        <f t="shared" si="105"/>
        <v>4.9186000000000023</v>
      </c>
      <c r="S64" s="80">
        <f t="shared" si="99"/>
        <v>0.19293735296257397</v>
      </c>
      <c r="T64" s="7">
        <f t="shared" si="100"/>
        <v>-4.4089609209545522E-2</v>
      </c>
    </row>
    <row r="65" spans="1:20">
      <c r="A65" s="42" t="s">
        <v>2</v>
      </c>
      <c r="B65" s="172">
        <f t="shared" ref="B65:G65" si="106">+B83-B47-B29-B11</f>
        <v>0.14957300000000151</v>
      </c>
      <c r="C65" s="172">
        <f t="shared" si="106"/>
        <v>3.5811999999999897</v>
      </c>
      <c r="D65" s="172">
        <f t="shared" si="106"/>
        <v>0.10339999999999705</v>
      </c>
      <c r="E65" s="172">
        <f t="shared" si="106"/>
        <v>0.38240000000000407</v>
      </c>
      <c r="F65" s="172">
        <f t="shared" si="106"/>
        <v>0.12500000000000755</v>
      </c>
      <c r="G65" s="69">
        <f t="shared" si="106"/>
        <v>0.19739999999999513</v>
      </c>
      <c r="H65" s="37">
        <f t="shared" si="101"/>
        <v>9.7200000000005282E-2</v>
      </c>
      <c r="I65" s="7">
        <f t="shared" ref="I65" si="107">+H65/G65-1</f>
        <v>-0.50759878419449</v>
      </c>
      <c r="J65" s="2"/>
      <c r="K65" s="42" t="s">
        <v>2</v>
      </c>
      <c r="L65" s="6">
        <f t="shared" si="94"/>
        <v>4.7334200000000521</v>
      </c>
      <c r="M65" s="6">
        <f t="shared" ref="M65:R65" si="108">+SUM(C61:C65)+SUM(B66:B72)</f>
        <v>9.5941079999999754</v>
      </c>
      <c r="N65" s="6">
        <f t="shared" si="108"/>
        <v>19.575799999999973</v>
      </c>
      <c r="O65" s="6">
        <f t="shared" si="108"/>
        <v>0.34720000000000306</v>
      </c>
      <c r="P65" s="6">
        <f t="shared" si="108"/>
        <v>1.7861000000000073</v>
      </c>
      <c r="Q65" s="6">
        <f t="shared" si="108"/>
        <v>4.1954999999999991</v>
      </c>
      <c r="R65" s="37">
        <f t="shared" si="108"/>
        <v>4.818400000000012</v>
      </c>
      <c r="S65" s="80">
        <f t="shared" ref="S65:S67" si="109">+R65/Q65-1</f>
        <v>0.14846859730664108</v>
      </c>
      <c r="T65" s="7">
        <f t="shared" ref="T65:T67" si="110">+POWER(R65/M65,0.2)-1</f>
        <v>-0.12867605435696416</v>
      </c>
    </row>
    <row r="66" spans="1:20">
      <c r="A66" s="42" t="s">
        <v>3</v>
      </c>
      <c r="B66" s="172">
        <f t="shared" ref="B66:G66" si="111">+B84-B48-B30-B12</f>
        <v>0.37772100000001085</v>
      </c>
      <c r="C66" s="172">
        <f t="shared" si="111"/>
        <v>3.2034999999999947</v>
      </c>
      <c r="D66" s="172">
        <f t="shared" si="111"/>
        <v>8.2599999999996232E-2</v>
      </c>
      <c r="E66" s="172">
        <f t="shared" si="111"/>
        <v>0.16049999999999542</v>
      </c>
      <c r="F66" s="172">
        <f t="shared" si="111"/>
        <v>0.18379999999999619</v>
      </c>
      <c r="G66" s="69">
        <f t="shared" si="111"/>
        <v>0.41890000000000116</v>
      </c>
      <c r="H66" s="37">
        <f t="shared" si="101"/>
        <v>0.35499999999999821</v>
      </c>
      <c r="I66" s="7">
        <f t="shared" ref="I66" si="112">+H66/G66-1</f>
        <v>-0.15254237288136252</v>
      </c>
      <c r="J66" s="2"/>
      <c r="K66" s="42" t="s">
        <v>3</v>
      </c>
      <c r="L66" s="6">
        <f t="shared" si="94"/>
        <v>4.9702360000000283</v>
      </c>
      <c r="M66" s="6">
        <f t="shared" ref="M66:R66" si="113">+SUM(C61:C66)+SUM(B67:B72)</f>
        <v>12.41988699999996</v>
      </c>
      <c r="N66" s="6">
        <f t="shared" si="113"/>
        <v>16.454899999999974</v>
      </c>
      <c r="O66" s="6">
        <f t="shared" si="113"/>
        <v>0.42510000000000225</v>
      </c>
      <c r="P66" s="6">
        <f t="shared" si="113"/>
        <v>1.8094000000000081</v>
      </c>
      <c r="Q66" s="6">
        <f t="shared" si="113"/>
        <v>4.4306000000000045</v>
      </c>
      <c r="R66" s="37">
        <f t="shared" si="113"/>
        <v>4.7545000000000091</v>
      </c>
      <c r="S66" s="80">
        <f t="shared" si="109"/>
        <v>7.310522276892617E-2</v>
      </c>
      <c r="T66" s="7">
        <f t="shared" si="110"/>
        <v>-0.17472737116867465</v>
      </c>
    </row>
    <row r="67" spans="1:20">
      <c r="A67" s="42" t="s">
        <v>4</v>
      </c>
      <c r="B67" s="172">
        <f t="shared" ref="B67:G72" si="114">+B85-B49-B31-B13</f>
        <v>0.21470000000000455</v>
      </c>
      <c r="C67" s="172">
        <f t="shared" si="114"/>
        <v>2.2430999999999965</v>
      </c>
      <c r="D67" s="172">
        <f t="shared" si="114"/>
        <v>0.19299999999999695</v>
      </c>
      <c r="E67" s="172">
        <f t="shared" si="114"/>
        <v>6.0199999999999143E-2</v>
      </c>
      <c r="F67" s="172">
        <f t="shared" si="114"/>
        <v>0.19920000000000027</v>
      </c>
      <c r="G67" s="69">
        <f t="shared" si="114"/>
        <v>0.48780000000000268</v>
      </c>
      <c r="H67" s="37">
        <f t="shared" si="101"/>
        <v>0.35100000000000531</v>
      </c>
      <c r="I67" s="7">
        <f t="shared" ref="I67" si="115">+H67/G67-1</f>
        <v>-0.28044280442803737</v>
      </c>
      <c r="J67" s="2"/>
      <c r="K67" s="42" t="s">
        <v>4</v>
      </c>
      <c r="L67" s="6">
        <f t="shared" si="94"/>
        <v>4.8596409999998826</v>
      </c>
      <c r="M67" s="6">
        <f t="shared" ref="M67:R67" si="116">+SUM(C61:C67)+SUM(B68:B72)</f>
        <v>14.448286999999951</v>
      </c>
      <c r="N67" s="6">
        <f t="shared" si="116"/>
        <v>14.404799999999971</v>
      </c>
      <c r="O67" s="6">
        <f t="shared" si="116"/>
        <v>0.29230000000000445</v>
      </c>
      <c r="P67" s="6">
        <f t="shared" si="116"/>
        <v>1.9484000000000092</v>
      </c>
      <c r="Q67" s="6">
        <f t="shared" si="116"/>
        <v>4.7192000000000069</v>
      </c>
      <c r="R67" s="37">
        <f t="shared" si="116"/>
        <v>4.6177000000000117</v>
      </c>
      <c r="S67" s="80">
        <f t="shared" si="109"/>
        <v>-2.1507882691980673E-2</v>
      </c>
      <c r="T67" s="7">
        <f t="shared" si="110"/>
        <v>-0.20398386483608466</v>
      </c>
    </row>
    <row r="68" spans="1:20">
      <c r="A68" s="42" t="s">
        <v>5</v>
      </c>
      <c r="B68" s="172">
        <f t="shared" ref="B68:F68" si="117">+B86-B50-B32-B14</f>
        <v>0.22108199999999423</v>
      </c>
      <c r="C68" s="172">
        <f t="shared" si="117"/>
        <v>1.3659000000000034</v>
      </c>
      <c r="D68" s="172">
        <f t="shared" si="117"/>
        <v>7.8299999999999592E-2</v>
      </c>
      <c r="E68" s="172">
        <f t="shared" si="117"/>
        <v>0.11460000000000337</v>
      </c>
      <c r="F68" s="172">
        <f t="shared" si="117"/>
        <v>0.22630000000000727</v>
      </c>
      <c r="G68" s="69">
        <f t="shared" si="114"/>
        <v>0.51270000000000282</v>
      </c>
      <c r="H68" s="37"/>
      <c r="I68" s="7"/>
      <c r="J68" s="2"/>
      <c r="K68" s="42" t="s">
        <v>5</v>
      </c>
      <c r="L68" s="6">
        <f t="shared" si="94"/>
        <v>4.7281759999999764</v>
      </c>
      <c r="M68" s="6">
        <f>+SUM(C61:C68)+SUM(B69:B72)</f>
        <v>15.59310499999996</v>
      </c>
      <c r="N68" s="6">
        <f>+SUM(D61:D68)+SUM(C69:C72)</f>
        <v>13.117199999999967</v>
      </c>
      <c r="O68" s="6">
        <f>+SUM(E61:E68)+SUM(D69:D72)</f>
        <v>0.32860000000000822</v>
      </c>
      <c r="P68" s="6">
        <f>+SUM(F61:F68)+SUM(E69:E72)</f>
        <v>2.0601000000000131</v>
      </c>
      <c r="Q68" s="6">
        <f t="shared" ref="Q68" si="118">+SUM(G61:G68)+SUM(F69:F72)</f>
        <v>5.0056000000000029</v>
      </c>
      <c r="R68" s="37"/>
      <c r="S68" s="80"/>
      <c r="T68" s="7"/>
    </row>
    <row r="69" spans="1:20">
      <c r="A69" s="42" t="s">
        <v>6</v>
      </c>
      <c r="B69" s="172">
        <f t="shared" ref="B69:F69" si="119">+B87-B51-B33-B15</f>
        <v>0.22258799999998891</v>
      </c>
      <c r="C69" s="172">
        <f t="shared" si="119"/>
        <v>8.7100999999999971</v>
      </c>
      <c r="D69" s="172">
        <f t="shared" si="119"/>
        <v>0.1150000000000011</v>
      </c>
      <c r="E69" s="172">
        <f t="shared" si="119"/>
        <v>7.1000000000001506E-2</v>
      </c>
      <c r="F69" s="172">
        <f t="shared" si="119"/>
        <v>0.29790000000000116</v>
      </c>
      <c r="G69" s="69">
        <f t="shared" si="114"/>
        <v>0.59200000000000186</v>
      </c>
      <c r="H69" s="37"/>
      <c r="I69" s="7"/>
      <c r="J69" s="2"/>
      <c r="K69" s="42" t="s">
        <v>6</v>
      </c>
      <c r="L69" s="6">
        <f t="shared" si="94"/>
        <v>4.4507429999999886</v>
      </c>
      <c r="M69" s="6">
        <f>+SUM(C61:C69)+SUM(B70:B72)</f>
        <v>24.080616999999968</v>
      </c>
      <c r="N69" s="6">
        <f>+SUM(D61:D69)+SUM(C70:C72)</f>
        <v>4.5220999999999716</v>
      </c>
      <c r="O69" s="6">
        <f>+SUM(E61:E69)+SUM(D70:D72)</f>
        <v>0.28460000000000862</v>
      </c>
      <c r="P69" s="6">
        <f>+SUM(F61:F69)+SUM(E70:E72)</f>
        <v>2.2870000000000128</v>
      </c>
      <c r="Q69" s="6">
        <f>+SUM(G61:G69)+SUM(F70:F72)</f>
        <v>5.2997000000000032</v>
      </c>
      <c r="R69" s="37"/>
      <c r="S69" s="80"/>
      <c r="T69" s="7"/>
    </row>
    <row r="70" spans="1:20">
      <c r="A70" s="42" t="s">
        <v>7</v>
      </c>
      <c r="B70" s="172">
        <f t="shared" ref="B70:F70" si="120">+B88-B52-B34-B16</f>
        <v>0.22661699999999607</v>
      </c>
      <c r="C70" s="172">
        <f t="shared" si="120"/>
        <v>4.0320999999999971</v>
      </c>
      <c r="D70" s="172">
        <f t="shared" si="120"/>
        <v>7.1300000000009689E-2</v>
      </c>
      <c r="E70" s="172">
        <f t="shared" si="120"/>
        <v>6.530000000001257E-2</v>
      </c>
      <c r="F70" s="172">
        <f t="shared" si="120"/>
        <v>0.36769999999999525</v>
      </c>
      <c r="G70" s="69">
        <f t="shared" si="114"/>
        <v>0.52740000000000142</v>
      </c>
      <c r="H70" s="37"/>
      <c r="I70" s="7"/>
      <c r="J70" s="2"/>
      <c r="K70" s="42" t="s">
        <v>7</v>
      </c>
      <c r="L70" s="6">
        <f t="shared" si="94"/>
        <v>4.2580289999999152</v>
      </c>
      <c r="M70" s="6">
        <f>+SUM(C61:C70)+SUM(B71:B72)</f>
        <v>27.886099999999971</v>
      </c>
      <c r="N70" s="6">
        <f>+SUM(D61:D70)+SUM(C71:C72)</f>
        <v>0.56129999999998414</v>
      </c>
      <c r="O70" s="6">
        <f>+SUM(E61:E70)+SUM(D71:D72)</f>
        <v>0.27860000000001151</v>
      </c>
      <c r="P70" s="6">
        <f>+SUM(F61:F70)+SUM(E71:E72)</f>
        <v>2.5893999999999955</v>
      </c>
      <c r="Q70" s="6">
        <f>+SUM(G61:G70)+SUM(F71:F72)</f>
        <v>5.4594000000000094</v>
      </c>
      <c r="R70" s="37"/>
      <c r="S70" s="80"/>
      <c r="T70" s="7"/>
    </row>
    <row r="71" spans="1:20">
      <c r="A71" s="42" t="s">
        <v>8</v>
      </c>
      <c r="B71" s="172">
        <f t="shared" ref="B71:F71" si="121">+B89-B53-B35-B17</f>
        <v>0.19119999999999315</v>
      </c>
      <c r="C71" s="172">
        <f t="shared" si="121"/>
        <v>2.1071000000000017</v>
      </c>
      <c r="D71" s="172">
        <f t="shared" si="121"/>
        <v>0.10229999999999206</v>
      </c>
      <c r="E71" s="172">
        <f t="shared" si="121"/>
        <v>6.1599999999994992E-2</v>
      </c>
      <c r="F71" s="172">
        <f t="shared" si="121"/>
        <v>0.55500000000000682</v>
      </c>
      <c r="G71" s="69">
        <f t="shared" si="114"/>
        <v>0.52689999999999593</v>
      </c>
      <c r="H71" s="37"/>
      <c r="I71" s="7"/>
      <c r="J71" s="2"/>
      <c r="K71" s="42" t="s">
        <v>8</v>
      </c>
      <c r="L71" s="6">
        <f t="shared" si="94"/>
        <v>3.5878289999999282</v>
      </c>
      <c r="M71" s="6">
        <f>+SUM(C61:C71)+SUM(B72)</f>
        <v>29.801999999999978</v>
      </c>
      <c r="N71" s="6">
        <f>+SUM(D61:D71)+SUM(C72)</f>
        <v>-1.4435000000000255</v>
      </c>
      <c r="O71" s="6">
        <f>+SUM(E61:E71)+SUM(D72)</f>
        <v>0.23790000000001443</v>
      </c>
      <c r="P71" s="6">
        <f>+SUM(F61:F71)+SUM(E72)</f>
        <v>3.0828000000000073</v>
      </c>
      <c r="Q71" s="6">
        <f>+SUM(G61:G71)+SUM(F72)</f>
        <v>5.4312999999999985</v>
      </c>
      <c r="R71" s="37"/>
      <c r="S71" s="80"/>
      <c r="T71" s="7"/>
    </row>
    <row r="72" spans="1:20">
      <c r="A72" s="42" t="s">
        <v>9</v>
      </c>
      <c r="B72" s="172">
        <f t="shared" ref="B72:F72" si="122">+B90-B54-B36-B18</f>
        <v>0.18540000000000489</v>
      </c>
      <c r="C72" s="172">
        <f t="shared" si="122"/>
        <v>-2.5494000000000034</v>
      </c>
      <c r="D72" s="172">
        <f t="shared" si="122"/>
        <v>3.9600000000001412E-2</v>
      </c>
      <c r="E72" s="172">
        <f t="shared" si="122"/>
        <v>0.18610000000000104</v>
      </c>
      <c r="F72" s="172">
        <f t="shared" si="122"/>
        <v>0.83020000000000405</v>
      </c>
      <c r="G72" s="69">
        <f t="shared" si="114"/>
        <v>0.66539999999999777</v>
      </c>
      <c r="H72" s="37"/>
      <c r="I72" s="7"/>
      <c r="J72" s="2"/>
      <c r="K72" s="42" t="s">
        <v>9</v>
      </c>
      <c r="L72" s="6">
        <f t="shared" si="94"/>
        <v>2.7387670000000455</v>
      </c>
      <c r="M72" s="6">
        <f>+SUM(C61:C72)</f>
        <v>27.067199999999971</v>
      </c>
      <c r="N72" s="6">
        <f>+SUM(D61:D72)</f>
        <v>1.1454999999999793</v>
      </c>
      <c r="O72" s="6">
        <f>+SUM(E61:E72)</f>
        <v>0.38440000000001406</v>
      </c>
      <c r="P72" s="6">
        <f>+SUM(F61:F72)</f>
        <v>3.7269000000000103</v>
      </c>
      <c r="Q72" s="6">
        <f>+SUM(G61:G72)</f>
        <v>5.2664999999999917</v>
      </c>
      <c r="R72" s="37"/>
      <c r="S72" s="80"/>
      <c r="T72" s="7"/>
    </row>
    <row r="73" spans="1:20" ht="28">
      <c r="A73" s="53" t="s">
        <v>13</v>
      </c>
      <c r="B73" s="173">
        <f>SUM(B61:B72)</f>
        <v>2.738766999999986</v>
      </c>
      <c r="C73" s="173">
        <f t="shared" ref="C73" si="123">SUM(C61:C72)</f>
        <v>27.067199999999971</v>
      </c>
      <c r="D73" s="173">
        <f t="shared" ref="D73" si="124">SUM(D61:D72)</f>
        <v>1.1454999999999793</v>
      </c>
      <c r="E73" s="173">
        <f t="shared" ref="E73" si="125">SUM(E61:E72)</f>
        <v>0.38440000000001406</v>
      </c>
      <c r="F73" s="173">
        <f t="shared" ref="F73:G73" si="126">SUM(F61:F72)</f>
        <v>3.7269000000000103</v>
      </c>
      <c r="G73" s="201">
        <f t="shared" si="126"/>
        <v>5.2664999999999917</v>
      </c>
      <c r="H73" s="201"/>
      <c r="I73" s="56"/>
      <c r="J73" s="3"/>
      <c r="K73" s="43" t="s">
        <v>14</v>
      </c>
      <c r="L73" s="46">
        <f>+AVERAGE(L61:L72)</f>
        <v>4.3949194999999568</v>
      </c>
      <c r="M73" s="46">
        <f>+AVERAGE(M61:M72)</f>
        <v>15.026128166666638</v>
      </c>
      <c r="N73" s="46">
        <f t="shared" ref="N73" si="127">+AVERAGE(N61:N72)</f>
        <v>13.894199999999969</v>
      </c>
      <c r="O73" s="46">
        <f t="shared" ref="O73" si="128">+AVERAGE(O61:O72)</f>
        <v>8.6475000000001453E-2</v>
      </c>
      <c r="P73" s="46">
        <f t="shared" ref="P73" si="129">+AVERAGE(P61:P72)</f>
        <v>2.3763416666666761</v>
      </c>
      <c r="Q73" s="46">
        <f t="shared" ref="Q73:R73" si="130">+AVERAGE(Q61:Q72)</f>
        <v>4.6442583333333376</v>
      </c>
      <c r="R73" s="215">
        <f t="shared" si="130"/>
        <v>4.8091857142857179</v>
      </c>
      <c r="S73" s="81">
        <f t="shared" ref="S73" si="131">+Q73/P73-1</f>
        <v>0.95437314359256109</v>
      </c>
      <c r="T73" s="77">
        <f t="shared" ref="T73" si="132">+POWER(Q73/L73,0.2)-1</f>
        <v>1.1097621762997667E-2</v>
      </c>
    </row>
    <row r="74" spans="1:20" ht="28">
      <c r="A74" s="57" t="s">
        <v>15</v>
      </c>
      <c r="B74" s="58">
        <f t="shared" ref="B74:G74" si="133">+B73/B$91</f>
        <v>2.908513675106555E-3</v>
      </c>
      <c r="C74" s="58">
        <f t="shared" si="133"/>
        <v>3.0327293017502432E-2</v>
      </c>
      <c r="D74" s="58">
        <f t="shared" si="133"/>
        <v>1.3643367495150135E-3</v>
      </c>
      <c r="E74" s="58">
        <f t="shared" si="133"/>
        <v>4.3422305758325736E-4</v>
      </c>
      <c r="F74" s="58">
        <f t="shared" si="133"/>
        <v>3.9523172526511677E-3</v>
      </c>
      <c r="G74" s="206">
        <f t="shared" si="133"/>
        <v>6.2920064457672306E-3</v>
      </c>
      <c r="H74" s="203"/>
      <c r="I74" s="60"/>
      <c r="J74" s="3"/>
      <c r="K74" s="44" t="s">
        <v>15</v>
      </c>
      <c r="L74" s="48">
        <f t="shared" ref="L74:R74" si="134">+L73/L$91</f>
        <v>4.4662105480871355E-3</v>
      </c>
      <c r="M74" s="48">
        <f t="shared" si="134"/>
        <v>1.6472396629037787E-2</v>
      </c>
      <c r="N74" s="48">
        <f t="shared" si="134"/>
        <v>1.5965215466885115E-2</v>
      </c>
      <c r="O74" s="48">
        <f t="shared" si="134"/>
        <v>1.0118692842354544E-4</v>
      </c>
      <c r="P74" s="48">
        <f t="shared" si="134"/>
        <v>2.586818921115246E-3</v>
      </c>
      <c r="Q74" s="48">
        <f t="shared" si="134"/>
        <v>5.2577254939756412E-3</v>
      </c>
      <c r="R74" s="203">
        <f t="shared" si="134"/>
        <v>5.7347595149755933E-3</v>
      </c>
      <c r="S74" s="74"/>
      <c r="T74" s="78"/>
    </row>
    <row r="75" spans="1:20" ht="29" thickBot="1">
      <c r="A75" s="61" t="s">
        <v>12</v>
      </c>
      <c r="B75" s="62"/>
      <c r="C75" s="63">
        <f>+C73/B73-1</f>
        <v>8.8829874903561024</v>
      </c>
      <c r="D75" s="63">
        <f t="shared" ref="D75" si="135">+D73/C73-1</f>
        <v>-0.95767940533191531</v>
      </c>
      <c r="E75" s="63">
        <f t="shared" ref="E75" si="136">+E73/D73-1</f>
        <v>-0.66442601484066266</v>
      </c>
      <c r="F75" s="63">
        <f t="shared" ref="F75:G75" si="137">+F73/E73-1</f>
        <v>8.6953694068675187</v>
      </c>
      <c r="G75" s="207">
        <f t="shared" si="137"/>
        <v>0.41310472510665086</v>
      </c>
      <c r="H75" s="202"/>
      <c r="I75" s="65"/>
      <c r="J75" s="2"/>
      <c r="K75" s="45" t="s">
        <v>12</v>
      </c>
      <c r="L75" s="49"/>
      <c r="M75" s="50">
        <f>+M73/L73-1</f>
        <v>2.4189768815257677</v>
      </c>
      <c r="N75" s="50">
        <f t="shared" ref="N75" si="138">+N73/M73-1</f>
        <v>-7.5330660973443098E-2</v>
      </c>
      <c r="O75" s="50">
        <f t="shared" ref="O75" si="139">+O73/N73-1</f>
        <v>-0.99377617998877221</v>
      </c>
      <c r="P75" s="50">
        <f t="shared" ref="P75" si="140">+P73/O73-1</f>
        <v>26.480100221643667</v>
      </c>
      <c r="Q75" s="50">
        <f t="shared" ref="Q75" si="141">+Q73/P73-1</f>
        <v>0.95437314359256109</v>
      </c>
      <c r="R75" s="202">
        <f t="shared" ref="R75" si="142">+R73/Q73-1</f>
        <v>3.5512103142205431E-2</v>
      </c>
      <c r="S75" s="75"/>
      <c r="T75" s="52"/>
    </row>
    <row r="76" spans="1:20" ht="15" thickBo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</row>
    <row r="77" spans="1:20" ht="15" thickBot="1">
      <c r="A77" s="278" t="s">
        <v>241</v>
      </c>
      <c r="B77" s="279"/>
      <c r="C77" s="279"/>
      <c r="D77" s="279"/>
      <c r="E77" s="279"/>
      <c r="F77" s="279"/>
      <c r="G77" s="279"/>
      <c r="H77" s="279"/>
      <c r="I77" s="280"/>
      <c r="J77" s="2"/>
      <c r="K77" s="278" t="s">
        <v>242</v>
      </c>
      <c r="L77" s="279"/>
      <c r="M77" s="279"/>
      <c r="N77" s="279"/>
      <c r="O77" s="279"/>
      <c r="P77" s="279"/>
      <c r="Q77" s="279"/>
      <c r="R77" s="279"/>
      <c r="S77" s="279"/>
      <c r="T77" s="280"/>
    </row>
    <row r="78" spans="1:20" ht="42">
      <c r="A78" s="38"/>
      <c r="B78" s="39">
        <v>2016</v>
      </c>
      <c r="C78" s="39">
        <f>+B78+1</f>
        <v>2017</v>
      </c>
      <c r="D78" s="39">
        <f t="shared" ref="D78:G78" si="143">+C78+1</f>
        <v>2018</v>
      </c>
      <c r="E78" s="39">
        <f t="shared" si="143"/>
        <v>2019</v>
      </c>
      <c r="F78" s="39">
        <f t="shared" si="143"/>
        <v>2020</v>
      </c>
      <c r="G78" s="210">
        <f t="shared" si="143"/>
        <v>2021</v>
      </c>
      <c r="H78" s="40">
        <f>+H60</f>
        <v>2022</v>
      </c>
      <c r="I78" s="41" t="s">
        <v>16</v>
      </c>
      <c r="J78" s="2"/>
      <c r="K78" s="67"/>
      <c r="L78" s="66">
        <v>2016</v>
      </c>
      <c r="M78" s="66">
        <f>+L78+1</f>
        <v>2017</v>
      </c>
      <c r="N78" s="66">
        <f t="shared" ref="N78:Q78" si="144">+M78+1</f>
        <v>2018</v>
      </c>
      <c r="O78" s="66">
        <f t="shared" si="144"/>
        <v>2019</v>
      </c>
      <c r="P78" s="66">
        <f t="shared" si="144"/>
        <v>2020</v>
      </c>
      <c r="Q78" s="73">
        <f t="shared" si="144"/>
        <v>2021</v>
      </c>
      <c r="R78" s="73">
        <f>+R60</f>
        <v>2022</v>
      </c>
      <c r="S78" s="79" t="s">
        <v>16</v>
      </c>
      <c r="T78" s="76" t="s">
        <v>21</v>
      </c>
    </row>
    <row r="79" spans="1:20">
      <c r="A79" s="42" t="s">
        <v>10</v>
      </c>
      <c r="B79" s="82">
        <f>+'[1]2.CONSUMO ARGENTINA POR ENVASE'!I317/10000</f>
        <v>68.129000000000005</v>
      </c>
      <c r="C79" s="82">
        <f>+'[1]2.CONSUMO ARGENTINA POR ENVASE'!I329/10000</f>
        <v>59.362499999999997</v>
      </c>
      <c r="D79" s="82">
        <f>+'[1]2.CONSUMO ARGENTINA POR ENVASE'!I341/10000</f>
        <v>60.1753</v>
      </c>
      <c r="E79" s="82">
        <f>+'[1]2.CONSUMO ARGENTINA POR ENVASE'!I353/10000</f>
        <v>60.9681</v>
      </c>
      <c r="F79" s="82">
        <f>+'[1]2.CONSUMO ARGENTINA POR ENVASE'!I365/10000</f>
        <v>69.565700000000007</v>
      </c>
      <c r="G79" s="69">
        <f>+'[1]2.CONSUMO ARGENTINA POR ENVASE'!I377/10000</f>
        <v>65.207999999999998</v>
      </c>
      <c r="H79" s="37">
        <f>+'[1]2.CONSUMO ARGENTINA POR ENVASE'!I389/10000</f>
        <v>57.2239</v>
      </c>
      <c r="I79" s="7">
        <f>+G79/F79-1</f>
        <v>-6.26415029245736E-2</v>
      </c>
      <c r="J79" s="2"/>
      <c r="K79" s="42" t="s">
        <v>10</v>
      </c>
      <c r="L79" s="82">
        <f>+SUM('[1]2.CONSUMO ARGENTINA POR ENVASE'!I306:I317)/10000</f>
        <v>1020.8779059999998</v>
      </c>
      <c r="M79" s="82">
        <f t="shared" ref="M79:R79" si="145">+SUM(C79)+SUM(B80:B90)</f>
        <v>932.87149999999997</v>
      </c>
      <c r="N79" s="82">
        <f t="shared" si="145"/>
        <v>893.31579999999997</v>
      </c>
      <c r="O79" s="82">
        <f t="shared" si="145"/>
        <v>840.39490000000001</v>
      </c>
      <c r="P79" s="82">
        <f t="shared" si="145"/>
        <v>893.8569</v>
      </c>
      <c r="Q79" s="84">
        <f t="shared" si="145"/>
        <v>938.60810000000004</v>
      </c>
      <c r="R79" s="84">
        <f t="shared" si="145"/>
        <v>829.03030000000001</v>
      </c>
      <c r="S79" s="80">
        <f>+Q79/P79-1</f>
        <v>5.0065284499118512E-2</v>
      </c>
      <c r="T79" s="7">
        <f>+POWER(Q79/M79,0.2)-1</f>
        <v>1.2268659040337582E-3</v>
      </c>
    </row>
    <row r="80" spans="1:20">
      <c r="A80" s="42" t="s">
        <v>11</v>
      </c>
      <c r="B80" s="82">
        <f>+'[1]2.CONSUMO ARGENTINA POR ENVASE'!I318/10000</f>
        <v>66.092699999999994</v>
      </c>
      <c r="C80" s="82">
        <f>+'[1]2.CONSUMO ARGENTINA POR ENVASE'!I330/10000</f>
        <v>56.695799999999998</v>
      </c>
      <c r="D80" s="82">
        <f>+'[1]2.CONSUMO ARGENTINA POR ENVASE'!I342/10000</f>
        <v>56.317</v>
      </c>
      <c r="E80" s="82">
        <f>+'[1]2.CONSUMO ARGENTINA POR ENVASE'!I354/10000</f>
        <v>58.876600000000003</v>
      </c>
      <c r="F80" s="82">
        <f>+'[1]2.CONSUMO ARGENTINA POR ENVASE'!I366/10000</f>
        <v>63.703800000000001</v>
      </c>
      <c r="G80" s="69">
        <f>+'[1]2.CONSUMO ARGENTINA POR ENVASE'!I378/10000</f>
        <v>57.557200000000002</v>
      </c>
      <c r="H80" s="37">
        <f>+'[1]2.CONSUMO ARGENTINA POR ENVASE'!I390/10000</f>
        <v>56.927500000000002</v>
      </c>
      <c r="I80" s="7">
        <f t="shared" ref="I80:I81" si="146">+G80/F80-1</f>
        <v>-9.6487179728681816E-2</v>
      </c>
      <c r="J80" s="2"/>
      <c r="K80" s="42" t="s">
        <v>11</v>
      </c>
      <c r="L80" s="82">
        <f>+SUM('[1]2.CONSUMO ARGENTINA POR ENVASE'!I307:I318)/10000</f>
        <v>1017.0515859999999</v>
      </c>
      <c r="M80" s="82">
        <f t="shared" ref="M80:R80" si="147">+SUM(C79:C80)+SUM(B81:B90)</f>
        <v>923.47460000000012</v>
      </c>
      <c r="N80" s="82">
        <f t="shared" si="147"/>
        <v>892.93700000000001</v>
      </c>
      <c r="O80" s="82">
        <f t="shared" si="147"/>
        <v>842.95449999999994</v>
      </c>
      <c r="P80" s="82">
        <f t="shared" si="147"/>
        <v>898.68409999999994</v>
      </c>
      <c r="Q80" s="84">
        <f t="shared" si="147"/>
        <v>932.46149999999989</v>
      </c>
      <c r="R80" s="84">
        <f t="shared" si="147"/>
        <v>828.40060000000005</v>
      </c>
      <c r="S80" s="80">
        <f t="shared" ref="S80:S81" si="148">+Q80/P80-1</f>
        <v>3.7585398473167553E-2</v>
      </c>
      <c r="T80" s="7">
        <f t="shared" ref="T80:T81" si="149">+POWER(Q80/M80,0.2)-1</f>
        <v>1.9387907494579082E-3</v>
      </c>
    </row>
    <row r="81" spans="1:20">
      <c r="A81" s="42" t="s">
        <v>0</v>
      </c>
      <c r="B81" s="82">
        <f>+'[1]2.CONSUMO ARGENTINA POR ENVASE'!I319/10000</f>
        <v>75.850499999999997</v>
      </c>
      <c r="C81" s="82">
        <f>+'[1]2.CONSUMO ARGENTINA POR ENVASE'!I331/10000</f>
        <v>70.5274</v>
      </c>
      <c r="D81" s="82">
        <f>+'[1]2.CONSUMO ARGENTINA POR ENVASE'!I343/10000</f>
        <v>68.701999999999998</v>
      </c>
      <c r="E81" s="82">
        <f>+'[1]2.CONSUMO ARGENTINA POR ENVASE'!I355/10000</f>
        <v>67.278499999999994</v>
      </c>
      <c r="F81" s="82">
        <f>+'[1]2.CONSUMO ARGENTINA POR ENVASE'!I367/10000</f>
        <v>63.840899999999998</v>
      </c>
      <c r="G81" s="69">
        <f>+'[1]2.CONSUMO ARGENTINA POR ENVASE'!I379/10000</f>
        <v>56.535600000000002</v>
      </c>
      <c r="H81" s="37">
        <f>+'[1]2.CONSUMO ARGENTINA POR ENVASE'!I391/10000</f>
        <v>71.566500000000005</v>
      </c>
      <c r="I81" s="7">
        <f t="shared" si="146"/>
        <v>-0.11442977777568919</v>
      </c>
      <c r="J81" s="2"/>
      <c r="K81" s="42" t="s">
        <v>0</v>
      </c>
      <c r="L81" s="82">
        <f>+SUM('[1]2.CONSUMO ARGENTINA POR ENVASE'!I308:I319)/10000</f>
        <v>1012.026923</v>
      </c>
      <c r="M81" s="82">
        <f t="shared" ref="M81:R81" si="150">+SUM(C79:C81)+SUM(B82:B90)</f>
        <v>918.15149999999994</v>
      </c>
      <c r="N81" s="82">
        <f t="shared" si="150"/>
        <v>891.11159999999995</v>
      </c>
      <c r="O81" s="82">
        <f t="shared" si="150"/>
        <v>841.53099999999995</v>
      </c>
      <c r="P81" s="82">
        <f t="shared" si="150"/>
        <v>895.24649999999997</v>
      </c>
      <c r="Q81" s="84">
        <f t="shared" si="150"/>
        <v>925.15620000000001</v>
      </c>
      <c r="R81" s="84">
        <f t="shared" si="150"/>
        <v>843.43150000000003</v>
      </c>
      <c r="S81" s="80">
        <f t="shared" si="148"/>
        <v>3.340945761865588E-2</v>
      </c>
      <c r="T81" s="7">
        <f t="shared" si="149"/>
        <v>1.521191527288579E-3</v>
      </c>
    </row>
    <row r="82" spans="1:20">
      <c r="A82" s="42" t="s">
        <v>1</v>
      </c>
      <c r="B82" s="82">
        <f>+'[1]2.CONSUMO ARGENTINA POR ENVASE'!I320/10000</f>
        <v>80.637100000000004</v>
      </c>
      <c r="C82" s="82">
        <f>+'[1]2.CONSUMO ARGENTINA POR ENVASE'!I332/10000</f>
        <v>67.297700000000006</v>
      </c>
      <c r="D82" s="82">
        <f>+'[1]2.CONSUMO ARGENTINA POR ENVASE'!I344/10000</f>
        <v>65.8476</v>
      </c>
      <c r="E82" s="82">
        <f>+'[1]2.CONSUMO ARGENTINA POR ENVASE'!I356/10000</f>
        <v>66.141300000000001</v>
      </c>
      <c r="F82" s="82">
        <f>+'[1]2.CONSUMO ARGENTINA POR ENVASE'!I368/10000</f>
        <v>67.858199999999997</v>
      </c>
      <c r="G82" s="69">
        <f>+'[1]2.CONSUMO ARGENTINA POR ENVASE'!I380/10000</f>
        <v>63.4193</v>
      </c>
      <c r="H82" s="37">
        <f>+'[1]2.CONSUMO ARGENTINA POR ENVASE'!I392/10000</f>
        <v>64.552599999999998</v>
      </c>
      <c r="I82" s="7">
        <f t="shared" ref="I82" si="151">+G82/F82-1</f>
        <v>-6.5414349334347199E-2</v>
      </c>
      <c r="J82" s="2"/>
      <c r="K82" s="42" t="s">
        <v>1</v>
      </c>
      <c r="L82" s="82">
        <f>+SUM('[1]2.CONSUMO ARGENTINA POR ENVASE'!I309:I320)/10000</f>
        <v>1008.616551</v>
      </c>
      <c r="M82" s="82">
        <f t="shared" ref="M82:R82" si="152">+SUM(C79:C82)+SUM(B83:B90)</f>
        <v>904.81209999999987</v>
      </c>
      <c r="N82" s="82">
        <f t="shared" si="152"/>
        <v>889.66149999999993</v>
      </c>
      <c r="O82" s="82">
        <f t="shared" si="152"/>
        <v>841.82469999999989</v>
      </c>
      <c r="P82" s="82">
        <f t="shared" si="152"/>
        <v>896.96340000000009</v>
      </c>
      <c r="Q82" s="84">
        <f t="shared" si="152"/>
        <v>920.71730000000002</v>
      </c>
      <c r="R82" s="84">
        <f t="shared" si="152"/>
        <v>844.56479999999999</v>
      </c>
      <c r="S82" s="80">
        <f t="shared" ref="S82" si="153">+R82/Q82-1</f>
        <v>-8.2709969716002973E-2</v>
      </c>
      <c r="T82" s="7">
        <f t="shared" ref="T82" si="154">+POWER(R82/M82,0.2)-1</f>
        <v>-1.3686640993757382E-2</v>
      </c>
    </row>
    <row r="83" spans="1:20">
      <c r="A83" s="42" t="s">
        <v>2</v>
      </c>
      <c r="B83" s="82">
        <f>+'[1]2.CONSUMO ARGENTINA POR ENVASE'!I321/10000</f>
        <v>77.721000000000004</v>
      </c>
      <c r="C83" s="82">
        <f>+'[1]2.CONSUMO ARGENTINA POR ENVASE'!I333/10000</f>
        <v>82.424899999999994</v>
      </c>
      <c r="D83" s="82">
        <f>+'[1]2.CONSUMO ARGENTINA POR ENVASE'!I345/10000</f>
        <v>75.917000000000002</v>
      </c>
      <c r="E83" s="82">
        <f>+'[1]2.CONSUMO ARGENTINA POR ENVASE'!I357/10000</f>
        <v>82.659000000000006</v>
      </c>
      <c r="F83" s="82">
        <f>+'[1]2.CONSUMO ARGENTINA POR ENVASE'!I369/10000</f>
        <v>80.617400000000004</v>
      </c>
      <c r="G83" s="69">
        <f>+'[1]2.CONSUMO ARGENTINA POR ENVASE'!I381/10000</f>
        <v>60.373399999999997</v>
      </c>
      <c r="H83" s="37">
        <f>+'[1]2.CONSUMO ARGENTINA POR ENVASE'!I393/10000</f>
        <v>64.775000000000006</v>
      </c>
      <c r="I83" s="7">
        <f t="shared" ref="I83" si="155">+G83/F83-1</f>
        <v>-0.25111204280961685</v>
      </c>
      <c r="J83" s="2"/>
      <c r="K83" s="42" t="s">
        <v>2</v>
      </c>
      <c r="L83" s="82">
        <f>+SUM('[1]2.CONSUMO ARGENTINA POR ENVASE'!I310:I321)/10000</f>
        <v>1001.8343880000001</v>
      </c>
      <c r="M83" s="82">
        <f t="shared" ref="M83:R83" si="156">+SUM(C79:C83)+SUM(B84:B90)</f>
        <v>909.51599999999985</v>
      </c>
      <c r="N83" s="82">
        <f t="shared" si="156"/>
        <v>883.15359999999998</v>
      </c>
      <c r="O83" s="82">
        <f t="shared" si="156"/>
        <v>848.56669999999997</v>
      </c>
      <c r="P83" s="82">
        <f t="shared" si="156"/>
        <v>894.92180000000008</v>
      </c>
      <c r="Q83" s="84">
        <f t="shared" si="156"/>
        <v>900.47329999999999</v>
      </c>
      <c r="R83" s="84">
        <f t="shared" si="156"/>
        <v>848.96640000000002</v>
      </c>
      <c r="S83" s="80">
        <f t="shared" ref="S83:S85" si="157">+R83/Q83-1</f>
        <v>-5.7199808145338649E-2</v>
      </c>
      <c r="T83" s="7">
        <f t="shared" ref="T83:T85" si="158">+POWER(R83/M83,0.2)-1</f>
        <v>-1.3684105690748183E-2</v>
      </c>
    </row>
    <row r="84" spans="1:20">
      <c r="A84" s="42" t="s">
        <v>3</v>
      </c>
      <c r="B84" s="82">
        <f>+'[1]2.CONSUMO ARGENTINA POR ENVASE'!I322/10000</f>
        <v>75.114500000000007</v>
      </c>
      <c r="C84" s="82">
        <f>+'[1]2.CONSUMO ARGENTINA POR ENVASE'!I334/10000</f>
        <v>84.910499999999999</v>
      </c>
      <c r="D84" s="82">
        <f>+'[1]2.CONSUMO ARGENTINA POR ENVASE'!I346/10000</f>
        <v>77.850099999999998</v>
      </c>
      <c r="E84" s="82">
        <f>+'[1]2.CONSUMO ARGENTINA POR ENVASE'!I358/10000</f>
        <v>72.9024</v>
      </c>
      <c r="F84" s="82">
        <f>+'[1]2.CONSUMO ARGENTINA POR ENVASE'!I370/10000</f>
        <v>91.588099999999997</v>
      </c>
      <c r="G84" s="69">
        <f>+'[1]2.CONSUMO ARGENTINA POR ENVASE'!I382/10000</f>
        <v>81.261200000000002</v>
      </c>
      <c r="H84" s="37">
        <f>+'[1]2.CONSUMO ARGENTINA POR ENVASE'!I394/10000</f>
        <v>69.9071</v>
      </c>
      <c r="I84" s="7">
        <f t="shared" ref="I84" si="159">+G84/F84-1</f>
        <v>-0.11275373110698872</v>
      </c>
      <c r="J84" s="2"/>
      <c r="K84" s="42" t="s">
        <v>3</v>
      </c>
      <c r="L84" s="82">
        <f>+SUM('[1]2.CONSUMO ARGENTINA POR ENVASE'!I311:I322)/10000</f>
        <v>980.76753200000007</v>
      </c>
      <c r="M84" s="82">
        <f t="shared" ref="M84:R84" si="160">+SUM(C79:C84)+SUM(B85:B90)</f>
        <v>919.3119999999999</v>
      </c>
      <c r="N84" s="82">
        <f t="shared" si="160"/>
        <v>876.09320000000002</v>
      </c>
      <c r="O84" s="82">
        <f t="shared" si="160"/>
        <v>843.61899999999991</v>
      </c>
      <c r="P84" s="82">
        <f t="shared" si="160"/>
        <v>913.60750000000007</v>
      </c>
      <c r="Q84" s="84">
        <f t="shared" si="160"/>
        <v>890.14640000000009</v>
      </c>
      <c r="R84" s="84">
        <f t="shared" si="160"/>
        <v>837.6123</v>
      </c>
      <c r="S84" s="80">
        <f t="shared" si="157"/>
        <v>-5.9017370625775833E-2</v>
      </c>
      <c r="T84" s="7">
        <f t="shared" si="158"/>
        <v>-1.8441872593361386E-2</v>
      </c>
    </row>
    <row r="85" spans="1:20">
      <c r="A85" s="42" t="s">
        <v>4</v>
      </c>
      <c r="B85" s="82">
        <f>+'[1]2.CONSUMO ARGENTINA POR ENVASE'!I323/10000</f>
        <v>79.930800000000005</v>
      </c>
      <c r="C85" s="82">
        <f>+'[1]2.CONSUMO ARGENTINA POR ENVASE'!I335/10000</f>
        <v>81.853399999999993</v>
      </c>
      <c r="D85" s="82">
        <f>+'[1]2.CONSUMO ARGENTINA POR ENVASE'!I347/10000</f>
        <v>76.870999999999995</v>
      </c>
      <c r="E85" s="82">
        <f>+'[1]2.CONSUMO ARGENTINA POR ENVASE'!I359/10000</f>
        <v>80.507599999999996</v>
      </c>
      <c r="F85" s="82">
        <f>+'[1]2.CONSUMO ARGENTINA POR ENVASE'!I371/10000</f>
        <v>98.247399999999999</v>
      </c>
      <c r="G85" s="69">
        <f>+'[1]2.CONSUMO ARGENTINA POR ENVASE'!I383/10000</f>
        <v>78.067800000000005</v>
      </c>
      <c r="H85" s="37">
        <f>+'[1]2.CONSUMO ARGENTINA POR ENVASE'!I395/10000</f>
        <v>78.669600000000003</v>
      </c>
      <c r="I85" s="7">
        <f t="shared" ref="I85" si="161">+G85/F85-1</f>
        <v>-0.20539576619839295</v>
      </c>
      <c r="J85" s="2"/>
      <c r="K85" s="42" t="s">
        <v>4</v>
      </c>
      <c r="L85" s="82">
        <f>+SUM('[1]2.CONSUMO ARGENTINA POR ENVASE'!I312:I323)/10000</f>
        <v>967.51244499999996</v>
      </c>
      <c r="M85" s="82">
        <f t="shared" ref="M85:R85" si="162">+SUM(C79:C85)+SUM(B86:B90)</f>
        <v>921.2346</v>
      </c>
      <c r="N85" s="82">
        <f t="shared" si="162"/>
        <v>871.11079999999993</v>
      </c>
      <c r="O85" s="82">
        <f t="shared" si="162"/>
        <v>847.25559999999996</v>
      </c>
      <c r="P85" s="82">
        <f t="shared" si="162"/>
        <v>931.34730000000002</v>
      </c>
      <c r="Q85" s="84">
        <f t="shared" si="162"/>
        <v>869.96680000000003</v>
      </c>
      <c r="R85" s="84">
        <f t="shared" si="162"/>
        <v>838.21409999999992</v>
      </c>
      <c r="S85" s="80">
        <f t="shared" si="157"/>
        <v>-3.6498749147668708E-2</v>
      </c>
      <c r="T85" s="7">
        <f t="shared" si="158"/>
        <v>-1.871096910381409E-2</v>
      </c>
    </row>
    <row r="86" spans="1:20">
      <c r="A86" s="42" t="s">
        <v>5</v>
      </c>
      <c r="B86" s="82">
        <f>+'[1]2.CONSUMO ARGENTINA POR ENVASE'!I324/10000</f>
        <v>90.293899999999994</v>
      </c>
      <c r="C86" s="82">
        <f>+'[1]2.CONSUMO ARGENTINA POR ENVASE'!I336/10000</f>
        <v>83.388800000000003</v>
      </c>
      <c r="D86" s="82">
        <f>+'[1]2.CONSUMO ARGENTINA POR ENVASE'!I348/10000</f>
        <v>78.863500000000002</v>
      </c>
      <c r="E86" s="82">
        <f>+'[1]2.CONSUMO ARGENTINA POR ENVASE'!I360/10000</f>
        <v>84.476500000000001</v>
      </c>
      <c r="F86" s="82">
        <f>+'[1]2.CONSUMO ARGENTINA POR ENVASE'!I372/10000</f>
        <v>85.673500000000004</v>
      </c>
      <c r="G86" s="69">
        <f>+'[1]2.CONSUMO ARGENTINA POR ENVASE'!I384/10000</f>
        <v>79.331199999999995</v>
      </c>
      <c r="H86" s="37"/>
      <c r="I86" s="7"/>
      <c r="J86" s="2"/>
      <c r="K86" s="42" t="s">
        <v>5</v>
      </c>
      <c r="L86" s="82">
        <f>+SUM('[1]2.CONSUMO ARGENTINA POR ENVASE'!I313:I324)/10000</f>
        <v>972.14110099999994</v>
      </c>
      <c r="M86" s="82">
        <f>+SUM(C79:C86)+SUM(B87:B90)</f>
        <v>914.32950000000005</v>
      </c>
      <c r="N86" s="82">
        <f>+SUM(D79:D86)+SUM(C87:C90)</f>
        <v>866.58549999999991</v>
      </c>
      <c r="O86" s="82">
        <f>+SUM(E79:E86)+SUM(D87:D90)</f>
        <v>852.86860000000001</v>
      </c>
      <c r="P86" s="82">
        <f>+SUM(F79:F86)+SUM(E87:E90)</f>
        <v>932.54430000000002</v>
      </c>
      <c r="Q86" s="84">
        <f t="shared" ref="Q86" si="163">+SUM(G79:G86)+SUM(F87:F90)</f>
        <v>863.62450000000001</v>
      </c>
      <c r="R86" s="84"/>
      <c r="S86" s="80"/>
      <c r="T86" s="7"/>
    </row>
    <row r="87" spans="1:20">
      <c r="A87" s="42" t="s">
        <v>6</v>
      </c>
      <c r="B87" s="82">
        <f>+'[1]2.CONSUMO ARGENTINA POR ENVASE'!I325/10000</f>
        <v>90.968999999999994</v>
      </c>
      <c r="C87" s="82">
        <f>+'[1]2.CONSUMO ARGENTINA POR ENVASE'!I337/10000</f>
        <v>84.113399999999999</v>
      </c>
      <c r="D87" s="82">
        <f>+'[1]2.CONSUMO ARGENTINA POR ENVASE'!I349/10000</f>
        <v>72.561199999999999</v>
      </c>
      <c r="E87" s="82">
        <f>+'[1]2.CONSUMO ARGENTINA POR ENVASE'!I361/10000</f>
        <v>79.028000000000006</v>
      </c>
      <c r="F87" s="82">
        <f>+'[1]2.CONSUMO ARGENTINA POR ENVASE'!I373/10000</f>
        <v>87.038899999999998</v>
      </c>
      <c r="G87" s="69">
        <f>+'[1]2.CONSUMO ARGENTINA POR ENVASE'!I385/10000</f>
        <v>73.052800000000005</v>
      </c>
      <c r="H87" s="37"/>
      <c r="I87" s="7"/>
      <c r="J87" s="2"/>
      <c r="K87" s="42" t="s">
        <v>6</v>
      </c>
      <c r="L87" s="82">
        <f>+SUM('[1]2.CONSUMO ARGENTINA POR ENVASE'!I314:I325)/10000</f>
        <v>972.76155700000004</v>
      </c>
      <c r="M87" s="82">
        <f>+SUM(C79:C87)+SUM(B88:B90)</f>
        <v>907.47389999999996</v>
      </c>
      <c r="N87" s="82">
        <f>+SUM(D79:D87)+SUM(C88:C90)</f>
        <v>855.03329999999994</v>
      </c>
      <c r="O87" s="82">
        <f>+SUM(E79:E87)+SUM(D88:D90)</f>
        <v>859.33539999999994</v>
      </c>
      <c r="P87" s="82">
        <f>+SUM(F79:F87)+SUM(E88:E90)</f>
        <v>940.55520000000001</v>
      </c>
      <c r="Q87" s="84">
        <f>+SUM(G79:G87)+SUM(F88:F90)</f>
        <v>849.63840000000005</v>
      </c>
      <c r="R87" s="84"/>
      <c r="S87" s="80"/>
      <c r="T87" s="7"/>
    </row>
    <row r="88" spans="1:20">
      <c r="A88" s="42" t="s">
        <v>7</v>
      </c>
      <c r="B88" s="82">
        <f>+'[1]2.CONSUMO ARGENTINA POR ENVASE'!I326/10000</f>
        <v>83.134399999999999</v>
      </c>
      <c r="C88" s="82">
        <f>+'[1]2.CONSUMO ARGENTINA POR ENVASE'!I338/10000</f>
        <v>78.059299999999993</v>
      </c>
      <c r="D88" s="82">
        <f>+'[1]2.CONSUMO ARGENTINA POR ENVASE'!I350/10000</f>
        <v>70.200900000000004</v>
      </c>
      <c r="E88" s="82">
        <f>+'[1]2.CONSUMO ARGENTINA POR ENVASE'!I362/10000</f>
        <v>82.063500000000005</v>
      </c>
      <c r="F88" s="82">
        <f>+'[1]2.CONSUMO ARGENTINA POR ENVASE'!I374/10000</f>
        <v>83.676599999999993</v>
      </c>
      <c r="G88" s="69">
        <f>+'[1]2.CONSUMO ARGENTINA POR ENVASE'!I386/10000</f>
        <v>68.356200000000001</v>
      </c>
      <c r="H88" s="37"/>
      <c r="I88" s="7"/>
      <c r="J88" s="2"/>
      <c r="K88" s="42" t="s">
        <v>7</v>
      </c>
      <c r="L88" s="82">
        <f>+SUM('[1]2.CONSUMO ARGENTINA POR ENVASE'!I315:I326)/10000</f>
        <v>961.08738100000005</v>
      </c>
      <c r="M88" s="82">
        <f>+SUM(C79:C88)+SUM(B89:B90)</f>
        <v>902.39879999999994</v>
      </c>
      <c r="N88" s="82">
        <f>+SUM(D79:D88)+SUM(C89:C90)</f>
        <v>847.17489999999998</v>
      </c>
      <c r="O88" s="82">
        <f>+SUM(E79:E88)+SUM(D89:D90)</f>
        <v>871.19799999999987</v>
      </c>
      <c r="P88" s="82">
        <f>+SUM(F79:F88)+SUM(E89:E90)</f>
        <v>942.16830000000004</v>
      </c>
      <c r="Q88" s="84">
        <f>+SUM(G79:G88)+SUM(F89:F90)</f>
        <v>834.3180000000001</v>
      </c>
      <c r="R88" s="82"/>
      <c r="S88" s="80"/>
      <c r="T88" s="7"/>
    </row>
    <row r="89" spans="1:20">
      <c r="A89" s="42" t="s">
        <v>8</v>
      </c>
      <c r="B89" s="82">
        <f>+'[1]2.CONSUMO ARGENTINA POR ENVASE'!I327/10000</f>
        <v>79.772199999999998</v>
      </c>
      <c r="C89" s="82">
        <f>+'[1]2.CONSUMO ARGENTINA POR ENVASE'!I339/10000</f>
        <v>77.701700000000002</v>
      </c>
      <c r="D89" s="82">
        <f>+'[1]2.CONSUMO ARGENTINA POR ENVASE'!I351/10000</f>
        <v>68.101699999999994</v>
      </c>
      <c r="E89" s="82">
        <f>+'[1]2.CONSUMO ARGENTINA POR ENVASE'!I363/10000</f>
        <v>77.373199999999997</v>
      </c>
      <c r="F89" s="82">
        <f>+'[1]2.CONSUMO ARGENTINA POR ENVASE'!I375/10000</f>
        <v>75.960400000000007</v>
      </c>
      <c r="G89" s="69">
        <f>+'[1]2.CONSUMO ARGENTINA POR ENVASE'!I387/10000</f>
        <v>79.367199999999997</v>
      </c>
      <c r="H89" s="37"/>
      <c r="I89" s="7"/>
      <c r="J89" s="2"/>
      <c r="K89" s="42" t="s">
        <v>8</v>
      </c>
      <c r="L89" s="82">
        <f>+SUM('[1]2.CONSUMO ARGENTINA POR ENVASE'!I316:I327)/10000</f>
        <v>952.13688100000002</v>
      </c>
      <c r="M89" s="82">
        <f>+SUM(C79:C89)+SUM(B90)</f>
        <v>900.3282999999999</v>
      </c>
      <c r="N89" s="82">
        <f>+SUM(D79:D89)+SUM(C90)</f>
        <v>837.57490000000007</v>
      </c>
      <c r="O89" s="82">
        <f>+SUM(E79:E89)+SUM(D90)</f>
        <v>880.46949999999993</v>
      </c>
      <c r="P89" s="82">
        <f>+SUM(F79:F89)+SUM(E90)</f>
        <v>940.7555000000001</v>
      </c>
      <c r="Q89" s="84">
        <f>+SUM(G79:G89)+SUM(F90)</f>
        <v>837.72480000000007</v>
      </c>
      <c r="R89" s="84"/>
      <c r="S89" s="80"/>
      <c r="T89" s="7"/>
    </row>
    <row r="90" spans="1:20">
      <c r="A90" s="42" t="s">
        <v>9</v>
      </c>
      <c r="B90" s="82">
        <f>+'[1]2.CONSUMO ARGENTINA POR ENVASE'!I328/10000</f>
        <v>73.992900000000006</v>
      </c>
      <c r="C90" s="82">
        <f>+'[1]2.CONSUMO ARGENTINA POR ENVASE'!I340/10000</f>
        <v>66.167599999999993</v>
      </c>
      <c r="D90" s="82">
        <f>+'[1]2.CONSUMO ARGENTINA POR ENVASE'!I352/10000</f>
        <v>68.194800000000001</v>
      </c>
      <c r="E90" s="82">
        <f>+'[1]2.CONSUMO ARGENTINA POR ENVASE'!I364/10000</f>
        <v>72.9846</v>
      </c>
      <c r="F90" s="82">
        <f>+'[1]2.CONSUMO ARGENTINA POR ENVASE'!I376/10000</f>
        <v>75.194900000000004</v>
      </c>
      <c r="G90" s="69">
        <f>+'[1]2.CONSUMO ARGENTINA POR ENVASE'!I388/10000</f>
        <v>74.484499999999997</v>
      </c>
      <c r="H90" s="37"/>
      <c r="I90" s="7"/>
      <c r="J90" s="2"/>
      <c r="K90" s="42" t="s">
        <v>9</v>
      </c>
      <c r="L90" s="82">
        <f>+SUM('[1]2.CONSUMO ARGENTINA POR ENVASE'!I317:I328)/10000</f>
        <v>941.63800000000003</v>
      </c>
      <c r="M90" s="82">
        <f>+SUM(C79:C90)</f>
        <v>892.50299999999993</v>
      </c>
      <c r="N90" s="82">
        <f>+SUM(D79:D90)</f>
        <v>839.60210000000006</v>
      </c>
      <c r="O90" s="82">
        <f>+SUM(E79:E90)</f>
        <v>885.25929999999994</v>
      </c>
      <c r="P90" s="82">
        <f>+SUM(F79:F90)</f>
        <v>942.96580000000006</v>
      </c>
      <c r="Q90" s="84">
        <f>+SUM(G79:G90)</f>
        <v>837.01440000000014</v>
      </c>
      <c r="R90" s="84"/>
      <c r="S90" s="80"/>
      <c r="T90" s="7"/>
    </row>
    <row r="91" spans="1:20" ht="28">
      <c r="A91" s="53" t="s">
        <v>13</v>
      </c>
      <c r="B91" s="85">
        <f>SUM(B79:B90)</f>
        <v>941.63799999999992</v>
      </c>
      <c r="C91" s="85">
        <f t="shared" ref="C91:G91" si="164">SUM(C79:C90)</f>
        <v>892.50299999999993</v>
      </c>
      <c r="D91" s="85">
        <f t="shared" si="164"/>
        <v>839.60210000000006</v>
      </c>
      <c r="E91" s="85">
        <f t="shared" si="164"/>
        <v>885.25929999999994</v>
      </c>
      <c r="F91" s="85">
        <f t="shared" si="164"/>
        <v>942.96580000000006</v>
      </c>
      <c r="G91" s="201">
        <f t="shared" si="164"/>
        <v>837.01440000000014</v>
      </c>
      <c r="H91" s="201"/>
      <c r="I91" s="56"/>
      <c r="J91" s="3"/>
      <c r="K91" s="43" t="s">
        <v>14</v>
      </c>
      <c r="L91" s="85">
        <f>+AVERAGE(L79:L90)</f>
        <v>984.03768758333342</v>
      </c>
      <c r="M91" s="85">
        <f>+AVERAGE(M79:M90)</f>
        <v>912.20048333333318</v>
      </c>
      <c r="N91" s="85">
        <f t="shared" ref="N91:Q91" si="165">+AVERAGE(N79:N90)</f>
        <v>870.27951666666661</v>
      </c>
      <c r="O91" s="85">
        <f t="shared" si="165"/>
        <v>854.60643333333326</v>
      </c>
      <c r="P91" s="204">
        <f t="shared" si="165"/>
        <v>918.63471666666658</v>
      </c>
      <c r="Q91" s="204">
        <f t="shared" si="165"/>
        <v>883.32080833333328</v>
      </c>
      <c r="R91" s="204">
        <f t="shared" ref="R91" si="166">+AVERAGE(R79:R90)</f>
        <v>838.60285714285715</v>
      </c>
      <c r="S91" s="81">
        <f t="shared" ref="S91" si="167">+Q91/P91-1</f>
        <v>-3.8441730638563709E-2</v>
      </c>
      <c r="T91" s="77">
        <f>+POWER(R91/M91,0.2)-1</f>
        <v>-1.6683768804740318E-2</v>
      </c>
    </row>
    <row r="92" spans="1:20" ht="29" thickBot="1">
      <c r="A92" s="61" t="s">
        <v>12</v>
      </c>
      <c r="B92" s="62"/>
      <c r="C92" s="63">
        <f>+C91/B91-1</f>
        <v>-5.2180349561083972E-2</v>
      </c>
      <c r="D92" s="63">
        <f t="shared" ref="D92:F92" si="168">+D91/C91-1</f>
        <v>-5.9272517851480466E-2</v>
      </c>
      <c r="E92" s="63">
        <f t="shared" si="168"/>
        <v>5.4379568607558104E-2</v>
      </c>
      <c r="F92" s="63">
        <f t="shared" si="168"/>
        <v>6.5185985620258569E-2</v>
      </c>
      <c r="G92" s="207">
        <f t="shared" ref="G92" si="169">+G90/F90-1</f>
        <v>-9.4474492286047429E-3</v>
      </c>
      <c r="H92" s="202"/>
      <c r="I92" s="65"/>
      <c r="J92" s="2"/>
      <c r="K92" s="45" t="s">
        <v>12</v>
      </c>
      <c r="L92" s="49"/>
      <c r="M92" s="50">
        <f>+M91/L91-1</f>
        <v>-7.300249284803606E-2</v>
      </c>
      <c r="N92" s="50">
        <f t="shared" ref="N92:R92" si="170">+N91/M91-1</f>
        <v>-4.5955869825326512E-2</v>
      </c>
      <c r="O92" s="50">
        <f t="shared" si="170"/>
        <v>-1.800925223813632E-2</v>
      </c>
      <c r="P92" s="50">
        <f t="shared" si="170"/>
        <v>7.4921368288318968E-2</v>
      </c>
      <c r="Q92" s="75">
        <f t="shared" si="170"/>
        <v>-3.8441730638563709E-2</v>
      </c>
      <c r="R92" s="75">
        <f t="shared" si="170"/>
        <v>-5.0624813508979627E-2</v>
      </c>
      <c r="S92" s="51"/>
      <c r="T92" s="52"/>
    </row>
  </sheetData>
  <mergeCells count="13">
    <mergeCell ref="A1:T1"/>
    <mergeCell ref="A2:T2"/>
    <mergeCell ref="A3:T3"/>
    <mergeCell ref="A5:I5"/>
    <mergeCell ref="K5:T5"/>
    <mergeCell ref="A77:I77"/>
    <mergeCell ref="K77:T77"/>
    <mergeCell ref="A23:I23"/>
    <mergeCell ref="K23:T23"/>
    <mergeCell ref="A41:I41"/>
    <mergeCell ref="K41:T41"/>
    <mergeCell ref="A59:I59"/>
    <mergeCell ref="K59:T59"/>
  </mergeCells>
  <hyperlinks>
    <hyperlink ref="V1" location="INDICE!A1" display="VOLVER INDICE"/>
  </hyperlinks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64"/>
  <sheetViews>
    <sheetView workbookViewId="0">
      <selection activeCell="X169" sqref="X169"/>
    </sheetView>
  </sheetViews>
  <sheetFormatPr baseColWidth="10" defaultRowHeight="14" x14ac:dyDescent="0"/>
  <cols>
    <col min="1" max="1" width="11.83203125" style="1" customWidth="1"/>
    <col min="2" max="9" width="8.5" style="1" customWidth="1"/>
    <col min="10" max="10" width="5" style="1" customWidth="1"/>
    <col min="11" max="11" width="10.5" style="1" customWidth="1"/>
    <col min="12" max="19" width="8.5" style="1" customWidth="1"/>
    <col min="20" max="20" width="9.5" style="1" customWidth="1"/>
    <col min="21" max="21" width="10.83203125" style="1"/>
    <col min="22" max="22" width="14.5" style="1" bestFit="1" customWidth="1"/>
    <col min="23" max="16384" width="10.83203125" style="1"/>
  </cols>
  <sheetData>
    <row r="1" spans="1:22" ht="15">
      <c r="A1" s="281" t="s">
        <v>17</v>
      </c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  <c r="P1" s="282"/>
      <c r="Q1" s="282"/>
      <c r="R1" s="282"/>
      <c r="S1" s="282"/>
      <c r="T1" s="282"/>
      <c r="V1" s="192" t="s">
        <v>206</v>
      </c>
    </row>
    <row r="2" spans="1:22" ht="15">
      <c r="A2" s="281" t="s">
        <v>22</v>
      </c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2"/>
      <c r="Q2" s="282"/>
      <c r="R2" s="282"/>
      <c r="S2" s="282"/>
      <c r="T2" s="282"/>
    </row>
    <row r="3" spans="1:22" ht="15">
      <c r="A3" s="283" t="s">
        <v>19</v>
      </c>
      <c r="B3" s="284"/>
      <c r="C3" s="284"/>
      <c r="D3" s="284"/>
      <c r="E3" s="284"/>
      <c r="F3" s="284"/>
      <c r="G3" s="284"/>
      <c r="H3" s="284"/>
      <c r="I3" s="284"/>
      <c r="J3" s="284"/>
      <c r="K3" s="284"/>
      <c r="L3" s="284"/>
      <c r="M3" s="284"/>
      <c r="N3" s="284"/>
      <c r="O3" s="284"/>
      <c r="P3" s="284"/>
      <c r="Q3" s="284"/>
      <c r="R3" s="284"/>
      <c r="S3" s="284"/>
      <c r="T3" s="284"/>
    </row>
    <row r="4" spans="1:22" ht="15" thickBo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</row>
    <row r="5" spans="1:22" ht="15" thickBot="1">
      <c r="A5" s="275" t="s">
        <v>243</v>
      </c>
      <c r="B5" s="276"/>
      <c r="C5" s="276"/>
      <c r="D5" s="276"/>
      <c r="E5" s="276"/>
      <c r="F5" s="276"/>
      <c r="G5" s="276"/>
      <c r="H5" s="276"/>
      <c r="I5" s="277"/>
      <c r="J5" s="2"/>
      <c r="K5" s="275" t="s">
        <v>244</v>
      </c>
      <c r="L5" s="276"/>
      <c r="M5" s="276"/>
      <c r="N5" s="276"/>
      <c r="O5" s="276"/>
      <c r="P5" s="276"/>
      <c r="Q5" s="276"/>
      <c r="R5" s="276"/>
      <c r="S5" s="276"/>
      <c r="T5" s="277"/>
    </row>
    <row r="6" spans="1:22" ht="42">
      <c r="A6" s="38"/>
      <c r="B6" s="209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210">
        <f t="shared" si="0"/>
        <v>2021</v>
      </c>
      <c r="H6" s="40">
        <v>2022</v>
      </c>
      <c r="I6" s="41" t="s">
        <v>16</v>
      </c>
      <c r="J6" s="2"/>
      <c r="K6" s="67"/>
      <c r="L6" s="66">
        <v>2016</v>
      </c>
      <c r="M6" s="66">
        <f>+L6+1</f>
        <v>2017</v>
      </c>
      <c r="N6" s="66">
        <f t="shared" ref="N6:Q6" si="1">+M6+1</f>
        <v>2018</v>
      </c>
      <c r="O6" s="66">
        <f t="shared" si="1"/>
        <v>2019</v>
      </c>
      <c r="P6" s="66">
        <f t="shared" si="1"/>
        <v>2020</v>
      </c>
      <c r="Q6" s="66">
        <f t="shared" si="1"/>
        <v>2021</v>
      </c>
      <c r="R6" s="40">
        <v>2022</v>
      </c>
      <c r="S6" s="79" t="s">
        <v>16</v>
      </c>
      <c r="T6" s="76" t="s">
        <v>21</v>
      </c>
    </row>
    <row r="7" spans="1:22">
      <c r="A7" s="42" t="s">
        <v>10</v>
      </c>
      <c r="B7" s="211">
        <f>+'[1]CONSUMO EN ARGENTINA POR COLOR'!B317/10000</f>
        <v>10.544</v>
      </c>
      <c r="C7" s="6">
        <f>+'[1]CONSUMO EN ARGENTINA POR COLOR'!B329/10000</f>
        <v>11.9168</v>
      </c>
      <c r="D7" s="6">
        <f>+'[1]CONSUMO EN ARGENTINA POR COLOR'!B341/10000</f>
        <v>12.9787</v>
      </c>
      <c r="E7" s="6">
        <f>+'[1]CONSUMO EN ARGENTINA POR COLOR'!B353/10000</f>
        <v>11.269600000000001</v>
      </c>
      <c r="F7" s="6">
        <f>+'[1]CONSUMO EN ARGENTINA POR COLOR'!B365/10000</f>
        <v>12.043900000000001</v>
      </c>
      <c r="G7" s="69">
        <f>+'[1]CONSUMO EN ARGENTINA POR COLOR'!B377/10000</f>
        <v>14.712999999999999</v>
      </c>
      <c r="H7" s="37">
        <f>+'[1]CONSUMO EN ARGENTINA POR COLOR'!B389/10000</f>
        <v>14.059799999999999</v>
      </c>
      <c r="I7" s="7">
        <f>+H7/G7-1</f>
        <v>-4.4396112281655631E-2</v>
      </c>
      <c r="J7" s="2"/>
      <c r="K7" s="42" t="s">
        <v>10</v>
      </c>
      <c r="L7" s="6">
        <f>+SUM('[1]CONSUMO EN ARGENTINA POR COLOR'!$B$306:$B$317)/10000</f>
        <v>162.250079</v>
      </c>
      <c r="M7" s="6">
        <f t="shared" ref="M7:R7" si="2">+SUM(C7)+SUM(B8:B18)</f>
        <v>159.0607</v>
      </c>
      <c r="N7" s="6">
        <f t="shared" si="2"/>
        <v>170.36450000000002</v>
      </c>
      <c r="O7" s="6">
        <f t="shared" si="2"/>
        <v>144.82429999999999</v>
      </c>
      <c r="P7" s="6">
        <f t="shared" si="2"/>
        <v>146.53659999999999</v>
      </c>
      <c r="Q7" s="6">
        <f t="shared" si="2"/>
        <v>142.16239999999999</v>
      </c>
      <c r="R7" s="37">
        <f t="shared" si="2"/>
        <v>147.85130000000001</v>
      </c>
      <c r="S7" s="80">
        <f>+R7/Q7-1</f>
        <v>4.0016910237868908E-2</v>
      </c>
      <c r="T7" s="7">
        <f>+POWER(R7/M7,0.2)-1</f>
        <v>-1.4509478389426511E-2</v>
      </c>
    </row>
    <row r="8" spans="1:22">
      <c r="A8" s="42" t="s">
        <v>11</v>
      </c>
      <c r="B8" s="211">
        <f>+'[1]CONSUMO EN ARGENTINA POR COLOR'!B318/10000</f>
        <v>13.2476</v>
      </c>
      <c r="C8" s="6">
        <f>+'[1]CONSUMO EN ARGENTINA POR COLOR'!B330/10000</f>
        <v>10.251300000000001</v>
      </c>
      <c r="D8" s="6">
        <f>+'[1]CONSUMO EN ARGENTINA POR COLOR'!B342/10000</f>
        <v>11.372</v>
      </c>
      <c r="E8" s="6">
        <f>+'[1]CONSUMO EN ARGENTINA POR COLOR'!B354/10000</f>
        <v>11.2159</v>
      </c>
      <c r="F8" s="6">
        <f>+'[1]CONSUMO EN ARGENTINA POR COLOR'!B366/10000</f>
        <v>10.463200000000001</v>
      </c>
      <c r="G8" s="69">
        <f>+'[1]CONSUMO EN ARGENTINA POR COLOR'!B378/10000</f>
        <v>12.541399999999999</v>
      </c>
      <c r="H8" s="37">
        <f>+'[1]CONSUMO EN ARGENTINA POR COLOR'!B390/10000</f>
        <v>14.153499999999999</v>
      </c>
      <c r="I8" s="7">
        <f t="shared" ref="I8:I9" si="3">+H8/G8-1</f>
        <v>0.12854226800835633</v>
      </c>
      <c r="J8" s="2"/>
      <c r="K8" s="42" t="s">
        <v>11</v>
      </c>
      <c r="L8" s="6">
        <f>+SUM('[1]CONSUMO EN ARGENTINA POR COLOR'!$B$306:$B$317)/10000</f>
        <v>162.250079</v>
      </c>
      <c r="M8" s="6">
        <f t="shared" ref="M8:R8" si="4">+SUM(C7:C8)+SUM(B9:B18)</f>
        <v>156.06440000000003</v>
      </c>
      <c r="N8" s="6">
        <f t="shared" si="4"/>
        <v>171.48519999999999</v>
      </c>
      <c r="O8" s="6">
        <f t="shared" si="4"/>
        <v>144.66820000000001</v>
      </c>
      <c r="P8" s="6">
        <f t="shared" si="4"/>
        <v>145.78389999999999</v>
      </c>
      <c r="Q8" s="6">
        <f t="shared" si="4"/>
        <v>144.2406</v>
      </c>
      <c r="R8" s="37">
        <f t="shared" si="4"/>
        <v>149.46340000000001</v>
      </c>
      <c r="S8" s="80">
        <f t="shared" ref="S8:S9" si="5">+R8/Q8-1</f>
        <v>3.6208945331619669E-2</v>
      </c>
      <c r="T8" s="7">
        <f t="shared" ref="T8:T9" si="6">+POWER(R8/M8,0.2)-1</f>
        <v>-8.6061920255821045E-3</v>
      </c>
    </row>
    <row r="9" spans="1:22">
      <c r="A9" s="42" t="s">
        <v>0</v>
      </c>
      <c r="B9" s="211">
        <f>+'[1]CONSUMO EN ARGENTINA POR COLOR'!B319/10000</f>
        <v>14.026400000000001</v>
      </c>
      <c r="C9" s="6">
        <f>+'[1]CONSUMO EN ARGENTINA POR COLOR'!B331/10000</f>
        <v>14.5305</v>
      </c>
      <c r="D9" s="6">
        <f>+'[1]CONSUMO EN ARGENTINA POR COLOR'!B343/10000</f>
        <v>14.6997</v>
      </c>
      <c r="E9" s="6">
        <f>+'[1]CONSUMO EN ARGENTINA POR COLOR'!B355/10000</f>
        <v>12.2807</v>
      </c>
      <c r="F9" s="6">
        <f>+'[1]CONSUMO EN ARGENTINA POR COLOR'!B367/10000</f>
        <v>9.6738999999999997</v>
      </c>
      <c r="G9" s="69">
        <f>+'[1]CONSUMO EN ARGENTINA POR COLOR'!B379/10000</f>
        <v>9.5571999999999999</v>
      </c>
      <c r="H9" s="37">
        <f>+'[1]CONSUMO EN ARGENTINA POR COLOR'!B391/10000</f>
        <v>15.927099999999999</v>
      </c>
      <c r="I9" s="7">
        <f t="shared" si="3"/>
        <v>0.66650274138869126</v>
      </c>
      <c r="J9" s="2"/>
      <c r="K9" s="42" t="s">
        <v>0</v>
      </c>
      <c r="L9" s="6">
        <f>+SUM('[1]CONSUMO EN ARGENTINA POR COLOR'!$B$306:$B$317)/10000</f>
        <v>162.250079</v>
      </c>
      <c r="M9" s="6">
        <f t="shared" ref="M9:R9" si="7">+SUM(C7:C9)+SUM(B10:B18)</f>
        <v>156.5685</v>
      </c>
      <c r="N9" s="6">
        <f t="shared" si="7"/>
        <v>171.65440000000001</v>
      </c>
      <c r="O9" s="6">
        <f t="shared" si="7"/>
        <v>142.2492</v>
      </c>
      <c r="P9" s="6">
        <f t="shared" si="7"/>
        <v>143.1771</v>
      </c>
      <c r="Q9" s="6">
        <f t="shared" si="7"/>
        <v>144.12389999999999</v>
      </c>
      <c r="R9" s="37">
        <f t="shared" si="7"/>
        <v>155.83330000000001</v>
      </c>
      <c r="S9" s="80">
        <f t="shared" si="5"/>
        <v>8.1245372904841018E-2</v>
      </c>
      <c r="T9" s="7">
        <f t="shared" si="6"/>
        <v>-9.409106140034762E-4</v>
      </c>
    </row>
    <row r="10" spans="1:22">
      <c r="A10" s="42" t="s">
        <v>1</v>
      </c>
      <c r="B10" s="211">
        <f>+'[1]CONSUMO EN ARGENTINA POR COLOR'!B320/10000</f>
        <v>14.9887</v>
      </c>
      <c r="C10" s="6">
        <f>+'[1]CONSUMO EN ARGENTINA POR COLOR'!B332/10000</f>
        <v>15.337400000000001</v>
      </c>
      <c r="D10" s="6">
        <f>+'[1]CONSUMO EN ARGENTINA POR COLOR'!B344/10000</f>
        <v>12.6069</v>
      </c>
      <c r="E10" s="6">
        <f>+'[1]CONSUMO EN ARGENTINA POR COLOR'!B356/10000</f>
        <v>11.315099999999999</v>
      </c>
      <c r="F10" s="6">
        <f>+'[1]CONSUMO EN ARGENTINA POR COLOR'!B368/10000</f>
        <v>10.9641</v>
      </c>
      <c r="G10" s="69">
        <f>+'[1]CONSUMO EN ARGENTINA POR COLOR'!B380/10000</f>
        <v>13.795400000000001</v>
      </c>
      <c r="H10" s="37">
        <f>+'[1]CONSUMO EN ARGENTINA POR COLOR'!B392/10000</f>
        <v>14.254200000000001</v>
      </c>
      <c r="I10" s="7">
        <f t="shared" ref="I10:I11" si="8">+H10/G10-1</f>
        <v>3.3257462632471757E-2</v>
      </c>
      <c r="J10" s="2"/>
      <c r="K10" s="42" t="s">
        <v>1</v>
      </c>
      <c r="L10" s="6">
        <f>+SUM('[1]CONSUMO EN ARGENTINA POR COLOR'!$B$306:$B$317)/10000</f>
        <v>162.250079</v>
      </c>
      <c r="M10" s="6">
        <f t="shared" ref="M10:R10" si="9">+SUM(C7:C10)+SUM(B11:B18)</f>
        <v>156.91720000000001</v>
      </c>
      <c r="N10" s="6">
        <f t="shared" si="9"/>
        <v>168.9239</v>
      </c>
      <c r="O10" s="6">
        <f t="shared" si="9"/>
        <v>140.95739999999998</v>
      </c>
      <c r="P10" s="6">
        <f t="shared" si="9"/>
        <v>142.8261</v>
      </c>
      <c r="Q10" s="6">
        <f t="shared" si="9"/>
        <v>146.95519999999999</v>
      </c>
      <c r="R10" s="37">
        <f t="shared" si="9"/>
        <v>156.2921</v>
      </c>
      <c r="S10" s="80">
        <f t="shared" ref="S10" si="10">+R10/Q10-1</f>
        <v>6.3535689788452698E-2</v>
      </c>
      <c r="T10" s="7">
        <f t="shared" ref="T10" si="11">+POWER(R10/M10,0.2)-1</f>
        <v>-7.9799850389450366E-4</v>
      </c>
    </row>
    <row r="11" spans="1:22">
      <c r="A11" s="42" t="s">
        <v>2</v>
      </c>
      <c r="B11" s="211">
        <f>+'[1]CONSUMO EN ARGENTINA POR COLOR'!B321/10000</f>
        <v>13.7963</v>
      </c>
      <c r="C11" s="6">
        <f>+'[1]CONSUMO EN ARGENTINA POR COLOR'!B333/10000</f>
        <v>18.9846</v>
      </c>
      <c r="D11" s="6">
        <f>+'[1]CONSUMO EN ARGENTINA POR COLOR'!B345/10000</f>
        <v>10.767099999999999</v>
      </c>
      <c r="E11" s="6">
        <f>+'[1]CONSUMO EN ARGENTINA POR COLOR'!B357/10000</f>
        <v>14.144399999999999</v>
      </c>
      <c r="F11" s="6">
        <f>+'[1]CONSUMO EN ARGENTINA POR COLOR'!B369/10000</f>
        <v>10.7499</v>
      </c>
      <c r="G11" s="69">
        <f>+'[1]CONSUMO EN ARGENTINA POR COLOR'!B381/10000</f>
        <v>11.628399999999999</v>
      </c>
      <c r="H11" s="37">
        <f>+'[1]CONSUMO EN ARGENTINA POR COLOR'!B393/10000</f>
        <v>13.2845</v>
      </c>
      <c r="I11" s="7">
        <f t="shared" si="8"/>
        <v>0.14241856145299447</v>
      </c>
      <c r="J11" s="2"/>
      <c r="K11" s="42" t="s">
        <v>2</v>
      </c>
      <c r="L11" s="6">
        <f>+SUM('[1]CONSUMO EN ARGENTINA POR COLOR'!$B$306:$B$317)/10000</f>
        <v>162.250079</v>
      </c>
      <c r="M11" s="6">
        <f t="shared" ref="M11:R11" si="12">+SUM(C7:C11)+SUM(B12:B18)</f>
        <v>162.10550000000001</v>
      </c>
      <c r="N11" s="6">
        <f t="shared" si="12"/>
        <v>160.70639999999997</v>
      </c>
      <c r="O11" s="6">
        <f t="shared" si="12"/>
        <v>144.3347</v>
      </c>
      <c r="P11" s="6">
        <f t="shared" si="12"/>
        <v>139.4316</v>
      </c>
      <c r="Q11" s="6">
        <f t="shared" si="12"/>
        <v>147.83369999999999</v>
      </c>
      <c r="R11" s="37">
        <f t="shared" si="12"/>
        <v>157.94819999999999</v>
      </c>
      <c r="S11" s="80">
        <f t="shared" ref="S11" si="13">+R11/Q11-1</f>
        <v>6.8418094115211936E-2</v>
      </c>
      <c r="T11" s="7">
        <f t="shared" ref="T11" si="14">+POWER(R11/M11,0.2)-1</f>
        <v>-5.1825692408076218E-3</v>
      </c>
    </row>
    <row r="12" spans="1:22">
      <c r="A12" s="42" t="s">
        <v>3</v>
      </c>
      <c r="B12" s="211">
        <f>+'[1]CONSUMO EN ARGENTINA POR COLOR'!B322/10000</f>
        <v>11.631500000000001</v>
      </c>
      <c r="C12" s="6">
        <f>+'[1]CONSUMO EN ARGENTINA POR COLOR'!B334/10000</f>
        <v>13.6846</v>
      </c>
      <c r="D12" s="6">
        <f>+'[1]CONSUMO EN ARGENTINA POR COLOR'!B346/10000</f>
        <v>12.7455</v>
      </c>
      <c r="E12" s="6">
        <f>+'[1]CONSUMO EN ARGENTINA POR COLOR'!B358/10000</f>
        <v>11.689</v>
      </c>
      <c r="F12" s="6">
        <f>+'[1]CONSUMO EN ARGENTINA POR COLOR'!B370/10000</f>
        <v>11.636799999999999</v>
      </c>
      <c r="G12" s="69">
        <f>+'[1]CONSUMO EN ARGENTINA POR COLOR'!B382/10000</f>
        <v>11.6463</v>
      </c>
      <c r="H12" s="37">
        <f>+'[1]CONSUMO EN ARGENTINA POR COLOR'!B394/10000</f>
        <v>10.3916</v>
      </c>
      <c r="I12" s="7">
        <f t="shared" ref="I12" si="15">+H12/G12-1</f>
        <v>-0.10773378669620393</v>
      </c>
      <c r="J12" s="2"/>
      <c r="K12" s="42" t="s">
        <v>3</v>
      </c>
      <c r="L12" s="6">
        <f>+SUM('[1]CONSUMO EN ARGENTINA POR COLOR'!$B$306:$B$317)/10000</f>
        <v>162.250079</v>
      </c>
      <c r="M12" s="6">
        <f t="shared" ref="M12:R12" si="16">+SUM(C7:C12)+SUM(B13:B18)</f>
        <v>164.15859999999998</v>
      </c>
      <c r="N12" s="6">
        <f t="shared" si="16"/>
        <v>159.76729999999998</v>
      </c>
      <c r="O12" s="6">
        <f t="shared" si="16"/>
        <v>143.2782</v>
      </c>
      <c r="P12" s="6">
        <f t="shared" si="16"/>
        <v>139.37939999999998</v>
      </c>
      <c r="Q12" s="6">
        <f t="shared" si="16"/>
        <v>147.8432</v>
      </c>
      <c r="R12" s="37">
        <f t="shared" si="16"/>
        <v>156.69349999999997</v>
      </c>
      <c r="S12" s="80">
        <f t="shared" ref="S12" si="17">+R12/Q12-1</f>
        <v>5.9862746477348905E-2</v>
      </c>
      <c r="T12" s="7">
        <f t="shared" ref="T12" si="18">+POWER(R12/M12,0.2)-1</f>
        <v>-9.2650852739907252E-3</v>
      </c>
    </row>
    <row r="13" spans="1:22">
      <c r="A13" s="42" t="s">
        <v>4</v>
      </c>
      <c r="B13" s="211">
        <f>+'[1]CONSUMO EN ARGENTINA POR COLOR'!B323/10000</f>
        <v>13.1096</v>
      </c>
      <c r="C13" s="6">
        <f>+'[1]CONSUMO EN ARGENTINA POR COLOR'!B335/10000</f>
        <v>15.3949</v>
      </c>
      <c r="D13" s="6">
        <f>+'[1]CONSUMO EN ARGENTINA POR COLOR'!B347/10000</f>
        <v>14.168200000000001</v>
      </c>
      <c r="E13" s="6">
        <f>+'[1]CONSUMO EN ARGENTINA POR COLOR'!B359/10000</f>
        <v>14.101599999999999</v>
      </c>
      <c r="F13" s="6">
        <f>+'[1]CONSUMO EN ARGENTINA POR COLOR'!B371/10000</f>
        <v>12.1807</v>
      </c>
      <c r="G13" s="69">
        <f>+'[1]CONSUMO EN ARGENTINA POR COLOR'!B383/10000</f>
        <v>13.294499999999999</v>
      </c>
      <c r="H13" s="37">
        <f>+'[1]CONSUMO EN ARGENTINA POR COLOR'!B395/10000</f>
        <v>12.708</v>
      </c>
      <c r="I13" s="7">
        <f t="shared" ref="I13" si="19">+H13/G13-1</f>
        <v>-4.411598781450965E-2</v>
      </c>
      <c r="J13" s="2"/>
      <c r="K13" s="42" t="s">
        <v>4</v>
      </c>
      <c r="L13" s="6">
        <f>+SUM('[1]CONSUMO EN ARGENTINA POR COLOR'!$B$306:$B$317)/10000</f>
        <v>162.250079</v>
      </c>
      <c r="M13" s="6">
        <f t="shared" ref="M13:R13" si="20">+SUM(C7:C13)+SUM(B14:B18)</f>
        <v>166.44389999999999</v>
      </c>
      <c r="N13" s="6">
        <f t="shared" si="20"/>
        <v>158.54059999999998</v>
      </c>
      <c r="O13" s="6">
        <f t="shared" si="20"/>
        <v>143.2116</v>
      </c>
      <c r="P13" s="6">
        <f t="shared" si="20"/>
        <v>137.45849999999999</v>
      </c>
      <c r="Q13" s="6">
        <f t="shared" si="20"/>
        <v>148.95699999999999</v>
      </c>
      <c r="R13" s="37">
        <f t="shared" si="20"/>
        <v>156.107</v>
      </c>
      <c r="S13" s="80">
        <f t="shared" ref="S13" si="21">+R13/Q13-1</f>
        <v>4.8000429654195598E-2</v>
      </c>
      <c r="T13" s="7">
        <f t="shared" ref="T13" si="22">+POWER(R13/M13,0.2)-1</f>
        <v>-1.2741460658377002E-2</v>
      </c>
    </row>
    <row r="14" spans="1:22">
      <c r="A14" s="42" t="s">
        <v>5</v>
      </c>
      <c r="B14" s="211">
        <f>+'[1]CONSUMO EN ARGENTINA POR COLOR'!B324/10000</f>
        <v>13.707800000000001</v>
      </c>
      <c r="C14" s="6">
        <f>+'[1]CONSUMO EN ARGENTINA POR COLOR'!B336/10000</f>
        <v>15.5078</v>
      </c>
      <c r="D14" s="6">
        <f>+'[1]CONSUMO EN ARGENTINA POR COLOR'!B348/10000</f>
        <v>12.4598</v>
      </c>
      <c r="E14" s="6">
        <f>+'[1]CONSUMO EN ARGENTINA POR COLOR'!B360/10000</f>
        <v>13.613799999999999</v>
      </c>
      <c r="F14" s="6">
        <f>+'[1]CONSUMO EN ARGENTINA POR COLOR'!B372/10000</f>
        <v>10.3489</v>
      </c>
      <c r="G14" s="69">
        <f>+'[1]CONSUMO EN ARGENTINA POR COLOR'!B384/10000</f>
        <v>10.5312</v>
      </c>
      <c r="H14" s="37"/>
      <c r="I14" s="7"/>
      <c r="J14" s="2"/>
      <c r="K14" s="42" t="s">
        <v>5</v>
      </c>
      <c r="L14" s="6">
        <f>+SUM('[1]CONSUMO EN ARGENTINA POR COLOR'!$B$306:$B$317)/10000</f>
        <v>162.250079</v>
      </c>
      <c r="M14" s="6">
        <f>+SUM(C7:C14)+SUM(B15:B18)</f>
        <v>168.2439</v>
      </c>
      <c r="N14" s="6">
        <f>+SUM(D7:D14)+SUM(C15:C18)</f>
        <v>155.49259999999998</v>
      </c>
      <c r="O14" s="6">
        <f>+SUM(E7:E14)+SUM(D15:D18)</f>
        <v>144.3656</v>
      </c>
      <c r="P14" s="6">
        <f>+SUM(F7:F14)+SUM(E15:E18)</f>
        <v>134.1936</v>
      </c>
      <c r="Q14" s="6">
        <f>+SUM(G7:G14)+SUM(F15:F18)</f>
        <v>149.13929999999999</v>
      </c>
      <c r="R14" s="37"/>
      <c r="S14" s="80"/>
      <c r="T14" s="7"/>
    </row>
    <row r="15" spans="1:22">
      <c r="A15" s="42" t="s">
        <v>6</v>
      </c>
      <c r="B15" s="211">
        <f>+'[1]CONSUMO EN ARGENTINA POR COLOR'!B325/10000</f>
        <v>12.984400000000001</v>
      </c>
      <c r="C15" s="6">
        <f>+'[1]CONSUMO EN ARGENTINA POR COLOR'!B337/10000</f>
        <v>16.739799999999999</v>
      </c>
      <c r="D15" s="6">
        <f>+'[1]CONSUMO EN ARGENTINA POR COLOR'!B349/10000</f>
        <v>11.4368</v>
      </c>
      <c r="E15" s="6">
        <f>+'[1]CONSUMO EN ARGENTINA POR COLOR'!B361/10000</f>
        <v>11.3348</v>
      </c>
      <c r="F15" s="6">
        <f>+'[1]CONSUMO EN ARGENTINA POR COLOR'!B373/10000</f>
        <v>13.897</v>
      </c>
      <c r="G15" s="69">
        <f>+'[1]CONSUMO EN ARGENTINA POR COLOR'!B385/10000</f>
        <v>9.4126999999999992</v>
      </c>
      <c r="H15" s="37"/>
      <c r="I15" s="7"/>
      <c r="J15" s="2"/>
      <c r="K15" s="42" t="s">
        <v>6</v>
      </c>
      <c r="L15" s="6">
        <f>+SUM('[1]CONSUMO EN ARGENTINA POR COLOR'!$B$306:$B$317)/10000</f>
        <v>162.250079</v>
      </c>
      <c r="M15" s="6">
        <f>+SUM(C7:C15)+SUM(B16:B18)</f>
        <v>171.99930000000001</v>
      </c>
      <c r="N15" s="6">
        <f>+SUM(D7:D15)+SUM(C16:C18)</f>
        <v>150.18959999999998</v>
      </c>
      <c r="O15" s="6">
        <f>+SUM(E7:E15)+SUM(D16:D18)</f>
        <v>144.2636</v>
      </c>
      <c r="P15" s="6">
        <f>+SUM(F7:F15)+SUM(E16:E18)</f>
        <v>136.75579999999999</v>
      </c>
      <c r="Q15" s="6">
        <f>+SUM(G7:G15)+SUM(F16:F18)</f>
        <v>144.655</v>
      </c>
      <c r="R15" s="37"/>
      <c r="S15" s="80"/>
      <c r="T15" s="7"/>
    </row>
    <row r="16" spans="1:22">
      <c r="A16" s="42" t="s">
        <v>7</v>
      </c>
      <c r="B16" s="211">
        <f>+'[1]CONSUMO EN ARGENTINA POR COLOR'!B326/10000</f>
        <v>13.582800000000001</v>
      </c>
      <c r="C16" s="6">
        <f>+'[1]CONSUMO EN ARGENTINA POR COLOR'!B338/10000</f>
        <v>14.2141</v>
      </c>
      <c r="D16" s="6">
        <f>+'[1]CONSUMO EN ARGENTINA POR COLOR'!B350/10000</f>
        <v>10.501899999999999</v>
      </c>
      <c r="E16" s="6">
        <f>+'[1]CONSUMO EN ARGENTINA POR COLOR'!B362/10000</f>
        <v>11.801299999999999</v>
      </c>
      <c r="F16" s="6">
        <f>+'[1]CONSUMO EN ARGENTINA POR COLOR'!B374/10000</f>
        <v>13.031499999999999</v>
      </c>
      <c r="G16" s="69">
        <f>+'[1]CONSUMO EN ARGENTINA POR COLOR'!B386/10000</f>
        <v>10.988200000000001</v>
      </c>
      <c r="H16" s="37"/>
      <c r="I16" s="7"/>
      <c r="J16" s="2"/>
      <c r="K16" s="42" t="s">
        <v>7</v>
      </c>
      <c r="L16" s="6">
        <f>+SUM('[1]CONSUMO EN ARGENTINA POR COLOR'!$B$306:$B$317)/10000</f>
        <v>162.250079</v>
      </c>
      <c r="M16" s="6">
        <f>+SUM(C7:C16)+SUM(B17:B18)</f>
        <v>172.63060000000002</v>
      </c>
      <c r="N16" s="6">
        <f>+SUM(D7:D16)+SUM(C17:C18)</f>
        <v>146.47739999999999</v>
      </c>
      <c r="O16" s="6">
        <f>+SUM(E7:E16)+SUM(D17:D18)</f>
        <v>145.56299999999999</v>
      </c>
      <c r="P16" s="6">
        <f>+SUM(F7:F16)+SUM(E17:E18)</f>
        <v>137.98599999999999</v>
      </c>
      <c r="Q16" s="6">
        <f>+SUM(G7:G16)+SUM(F17:F18)</f>
        <v>142.61169999999998</v>
      </c>
      <c r="R16" s="37"/>
      <c r="S16" s="80"/>
      <c r="T16" s="7"/>
    </row>
    <row r="17" spans="1:20">
      <c r="A17" s="42" t="s">
        <v>8</v>
      </c>
      <c r="B17" s="211">
        <f>+'[1]CONSUMO EN ARGENTINA POR COLOR'!B327/10000</f>
        <v>13.3079</v>
      </c>
      <c r="C17" s="6">
        <f>+'[1]CONSUMO EN ARGENTINA POR COLOR'!B339/10000</f>
        <v>11.5783</v>
      </c>
      <c r="D17" s="6">
        <f>+'[1]CONSUMO EN ARGENTINA POR COLOR'!B351/10000</f>
        <v>11.0144</v>
      </c>
      <c r="E17" s="6">
        <f>+'[1]CONSUMO EN ARGENTINA POR COLOR'!B363/10000</f>
        <v>11.3886</v>
      </c>
      <c r="F17" s="6">
        <f>+'[1]CONSUMO EN ARGENTINA POR COLOR'!B375/10000</f>
        <v>10.4207</v>
      </c>
      <c r="G17" s="69">
        <f>+'[1]CONSUMO EN ARGENTINA POR COLOR'!B387/10000</f>
        <v>16.606100000000001</v>
      </c>
      <c r="H17" s="37"/>
      <c r="I17" s="7"/>
      <c r="J17" s="2"/>
      <c r="K17" s="42" t="s">
        <v>8</v>
      </c>
      <c r="L17" s="6">
        <f>+SUM('[1]CONSUMO EN ARGENTINA POR COLOR'!$B$306:$B$317)/10000</f>
        <v>162.250079</v>
      </c>
      <c r="M17" s="6">
        <f>+SUM(C7:C17)+SUM(B18)</f>
        <v>170.90100000000001</v>
      </c>
      <c r="N17" s="6">
        <f>+SUM(D7:D17)+SUM(C18)</f>
        <v>145.91349999999997</v>
      </c>
      <c r="O17" s="6">
        <f>+SUM(E7:E17)+SUM(D18)</f>
        <v>145.93719999999999</v>
      </c>
      <c r="P17" s="6">
        <f>+SUM(F7:F17)+SUM(E18)</f>
        <v>137.01809999999998</v>
      </c>
      <c r="Q17" s="6">
        <f>+SUM(G7:G17)+SUM(F18)</f>
        <v>148.7971</v>
      </c>
      <c r="R17" s="37"/>
      <c r="S17" s="80"/>
      <c r="T17" s="7"/>
    </row>
    <row r="18" spans="1:20">
      <c r="A18" s="42" t="s">
        <v>9</v>
      </c>
      <c r="B18" s="211">
        <f>+'[1]CONSUMO EN ARGENTINA POR COLOR'!B328/10000</f>
        <v>12.760899999999999</v>
      </c>
      <c r="C18" s="6">
        <f>+'[1]CONSUMO EN ARGENTINA POR COLOR'!B340/10000</f>
        <v>11.1625</v>
      </c>
      <c r="D18" s="6">
        <f>+'[1]CONSUMO EN ARGENTINA POR COLOR'!B352/10000</f>
        <v>11.782400000000001</v>
      </c>
      <c r="E18" s="6">
        <f>+'[1]CONSUMO EN ARGENTINA POR COLOR'!B364/10000</f>
        <v>11.6075</v>
      </c>
      <c r="F18" s="6">
        <f>+'[1]CONSUMO EN ARGENTINA POR COLOR'!B376/10000</f>
        <v>14.082700000000001</v>
      </c>
      <c r="G18" s="69">
        <f>+'[1]CONSUMO EN ARGENTINA POR COLOR'!B388/10000</f>
        <v>13.790100000000001</v>
      </c>
      <c r="H18" s="37"/>
      <c r="I18" s="7"/>
      <c r="J18" s="2"/>
      <c r="K18" s="42" t="s">
        <v>9</v>
      </c>
      <c r="L18" s="6">
        <f>+SUM('[1]CONSUMO EN ARGENTINA POR COLOR'!$B$306:$B$317)/10000</f>
        <v>162.250079</v>
      </c>
      <c r="M18" s="6">
        <f>+SUM(C7:C18)</f>
        <v>169.30260000000001</v>
      </c>
      <c r="N18" s="6">
        <f>+SUM(D7:D18)</f>
        <v>146.53339999999997</v>
      </c>
      <c r="O18" s="6">
        <f>+SUM(E7:E18)</f>
        <v>145.76229999999998</v>
      </c>
      <c r="P18" s="6">
        <f>+SUM(F7:F18)</f>
        <v>139.49329999999998</v>
      </c>
      <c r="Q18" s="6">
        <f>+SUM(G7:G18)</f>
        <v>148.50450000000001</v>
      </c>
      <c r="R18" s="37"/>
      <c r="S18" s="80"/>
      <c r="T18" s="7"/>
    </row>
    <row r="19" spans="1:20" ht="28">
      <c r="A19" s="53" t="s">
        <v>13</v>
      </c>
      <c r="B19" s="212">
        <f>SUM(B7:B18)</f>
        <v>157.68789999999998</v>
      </c>
      <c r="C19" s="54">
        <f t="shared" ref="C19:G19" si="23">SUM(C7:C18)</f>
        <v>169.30260000000001</v>
      </c>
      <c r="D19" s="54">
        <f t="shared" si="23"/>
        <v>146.53339999999997</v>
      </c>
      <c r="E19" s="54">
        <f t="shared" si="23"/>
        <v>145.76229999999998</v>
      </c>
      <c r="F19" s="54">
        <f t="shared" si="23"/>
        <v>139.49329999999998</v>
      </c>
      <c r="G19" s="201">
        <f t="shared" si="23"/>
        <v>148.50450000000001</v>
      </c>
      <c r="H19" s="201"/>
      <c r="I19" s="56"/>
      <c r="J19" s="3"/>
      <c r="K19" s="43" t="s">
        <v>14</v>
      </c>
      <c r="L19" s="46">
        <f t="shared" ref="L19" si="24">+AVERAGE(L7:L18)</f>
        <v>162.25007899999997</v>
      </c>
      <c r="M19" s="46">
        <f>+AVERAGE(M7:M18)</f>
        <v>164.53301666666667</v>
      </c>
      <c r="N19" s="46">
        <f t="shared" ref="N19:Q19" si="25">+AVERAGE(N7:N18)</f>
        <v>158.83739999999997</v>
      </c>
      <c r="O19" s="46">
        <f t="shared" si="25"/>
        <v>144.11794166666667</v>
      </c>
      <c r="P19" s="46">
        <f t="shared" si="25"/>
        <v>140.0033333333333</v>
      </c>
      <c r="Q19" s="46">
        <f t="shared" si="25"/>
        <v>146.31863333333334</v>
      </c>
      <c r="R19" s="215">
        <f t="shared" ref="R19" si="26">+AVERAGE(R7:R18)</f>
        <v>154.31268571428572</v>
      </c>
      <c r="S19" s="81">
        <f>+R19/Q19-1</f>
        <v>5.4634547896171615E-2</v>
      </c>
      <c r="T19" s="77">
        <f>+POWER(R19/M19,0.2)-1</f>
        <v>-1.2744154398350527E-2</v>
      </c>
    </row>
    <row r="20" spans="1:20" ht="28">
      <c r="A20" s="57" t="s">
        <v>15</v>
      </c>
      <c r="B20" s="213">
        <f t="shared" ref="B20:G20" si="27">+B19/B$163</f>
        <v>0.16746127492730753</v>
      </c>
      <c r="C20" s="58">
        <f t="shared" si="27"/>
        <v>0.18969415228856376</v>
      </c>
      <c r="D20" s="58">
        <f t="shared" si="27"/>
        <v>0.17452719567995359</v>
      </c>
      <c r="E20" s="58">
        <f t="shared" si="27"/>
        <v>0.16465492088024378</v>
      </c>
      <c r="F20" s="58">
        <f t="shared" si="27"/>
        <v>0.14793039153699949</v>
      </c>
      <c r="G20" s="206">
        <f t="shared" si="27"/>
        <v>0.17742167876681689</v>
      </c>
      <c r="H20" s="203"/>
      <c r="I20" s="60"/>
      <c r="J20" s="3"/>
      <c r="K20" s="44" t="s">
        <v>15</v>
      </c>
      <c r="L20" s="48">
        <f t="shared" ref="L20:Q20" si="28">+L19/L$163</f>
        <v>0.15169043397234658</v>
      </c>
      <c r="M20" s="48">
        <f t="shared" si="28"/>
        <v>0.18036935922839625</v>
      </c>
      <c r="N20" s="48">
        <f t="shared" si="28"/>
        <v>0.18251308569041924</v>
      </c>
      <c r="O20" s="48">
        <f t="shared" si="28"/>
        <v>0.16863662154349179</v>
      </c>
      <c r="P20" s="48">
        <f t="shared" si="28"/>
        <v>0.15240370388063024</v>
      </c>
      <c r="Q20" s="48">
        <f t="shared" si="28"/>
        <v>0.16564608458552013</v>
      </c>
      <c r="R20" s="203">
        <f t="shared" ref="R20" si="29">+R19/R$163</f>
        <v>0.18401163840537493</v>
      </c>
      <c r="S20" s="74"/>
      <c r="T20" s="78"/>
    </row>
    <row r="21" spans="1:20" ht="29" thickBot="1">
      <c r="A21" s="61" t="s">
        <v>12</v>
      </c>
      <c r="B21" s="214"/>
      <c r="C21" s="63">
        <f>+C19/B19-1</f>
        <v>7.3656253904072821E-2</v>
      </c>
      <c r="D21" s="63">
        <f t="shared" ref="D21:G21" si="30">+D19/C19-1</f>
        <v>-0.13448818860430989</v>
      </c>
      <c r="E21" s="63">
        <f t="shared" si="30"/>
        <v>-5.2622815003268153E-3</v>
      </c>
      <c r="F21" s="63">
        <f t="shared" si="30"/>
        <v>-4.3008377337624415E-2</v>
      </c>
      <c r="G21" s="207">
        <f t="shared" si="30"/>
        <v>6.4599518399808709E-2</v>
      </c>
      <c r="H21" s="202"/>
      <c r="I21" s="65"/>
      <c r="J21" s="2"/>
      <c r="K21" s="45" t="s">
        <v>12</v>
      </c>
      <c r="L21" s="49"/>
      <c r="M21" s="50">
        <f>+M19/L19-1</f>
        <v>1.4070487242515917E-2</v>
      </c>
      <c r="N21" s="50">
        <f t="shared" ref="N21:R21" si="31">+N19/M19-1</f>
        <v>-3.4616861600523907E-2</v>
      </c>
      <c r="O21" s="50">
        <f t="shared" si="31"/>
        <v>-9.2669977809592186E-2</v>
      </c>
      <c r="P21" s="50">
        <f t="shared" si="31"/>
        <v>-2.8550285174417267E-2</v>
      </c>
      <c r="Q21" s="50">
        <f t="shared" si="31"/>
        <v>4.5108211709245394E-2</v>
      </c>
      <c r="R21" s="202">
        <f t="shared" si="31"/>
        <v>5.4634547896171615E-2</v>
      </c>
      <c r="S21" s="75"/>
      <c r="T21" s="52"/>
    </row>
    <row r="22" spans="1:20" ht="15" thickBo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</row>
    <row r="23" spans="1:20" ht="15" thickBot="1">
      <c r="A23" s="275" t="s">
        <v>245</v>
      </c>
      <c r="B23" s="276"/>
      <c r="C23" s="276"/>
      <c r="D23" s="276"/>
      <c r="E23" s="276"/>
      <c r="F23" s="276"/>
      <c r="G23" s="276"/>
      <c r="H23" s="276"/>
      <c r="I23" s="277"/>
      <c r="J23" s="2"/>
      <c r="K23" s="275" t="s">
        <v>246</v>
      </c>
      <c r="L23" s="276"/>
      <c r="M23" s="276"/>
      <c r="N23" s="276"/>
      <c r="O23" s="276"/>
      <c r="P23" s="276"/>
      <c r="Q23" s="276"/>
      <c r="R23" s="276"/>
      <c r="S23" s="276"/>
      <c r="T23" s="277"/>
    </row>
    <row r="24" spans="1:20" ht="42">
      <c r="A24" s="38"/>
      <c r="B24" s="209">
        <v>2016</v>
      </c>
      <c r="C24" s="39">
        <f>+B24+1</f>
        <v>2017</v>
      </c>
      <c r="D24" s="39">
        <f t="shared" ref="D24:G24" si="32">+C24+1</f>
        <v>2018</v>
      </c>
      <c r="E24" s="39">
        <f t="shared" si="32"/>
        <v>2019</v>
      </c>
      <c r="F24" s="39">
        <f t="shared" si="32"/>
        <v>2020</v>
      </c>
      <c r="G24" s="210">
        <f t="shared" si="32"/>
        <v>2021</v>
      </c>
      <c r="H24" s="40">
        <f>+H6</f>
        <v>2022</v>
      </c>
      <c r="I24" s="41" t="s">
        <v>16</v>
      </c>
      <c r="J24" s="2"/>
      <c r="K24" s="67"/>
      <c r="L24" s="66">
        <v>2016</v>
      </c>
      <c r="M24" s="66">
        <f>+L24+1</f>
        <v>2017</v>
      </c>
      <c r="N24" s="66">
        <f t="shared" ref="N24:Q24" si="33">+M24+1</f>
        <v>2018</v>
      </c>
      <c r="O24" s="66">
        <f t="shared" si="33"/>
        <v>2019</v>
      </c>
      <c r="P24" s="66">
        <f t="shared" si="33"/>
        <v>2020</v>
      </c>
      <c r="Q24" s="66">
        <f t="shared" si="33"/>
        <v>2021</v>
      </c>
      <c r="R24" s="40">
        <f>+R6</f>
        <v>2022</v>
      </c>
      <c r="S24" s="79" t="s">
        <v>16</v>
      </c>
      <c r="T24" s="76" t="s">
        <v>21</v>
      </c>
    </row>
    <row r="25" spans="1:20">
      <c r="A25" s="42" t="s">
        <v>10</v>
      </c>
      <c r="B25" s="211">
        <f>+'[1]CONSUMO EN ARGENTINA POR COLOR'!E317/10000</f>
        <v>1.5435000000000001</v>
      </c>
      <c r="C25" s="6">
        <f>+'[1]CONSUMO EN ARGENTINA POR COLOR'!E329/10000</f>
        <v>1.2921</v>
      </c>
      <c r="D25" s="6">
        <f>+'[1]CONSUMO EN ARGENTINA POR COLOR'!E341/10000</f>
        <v>1.9319999999999999</v>
      </c>
      <c r="E25" s="6">
        <f>+'[1]CONSUMO EN ARGENTINA POR COLOR'!E353/10000</f>
        <v>2.3214999999999999</v>
      </c>
      <c r="F25" s="6">
        <f>+'[1]CONSUMO EN ARGENTINA POR COLOR'!E365/10000</f>
        <v>2.3068</v>
      </c>
      <c r="G25" s="69">
        <f>+'[1]CONSUMO EN ARGENTINA POR COLOR'!E377/10000</f>
        <v>2.2090000000000001</v>
      </c>
      <c r="H25" s="37">
        <f>+'[1]CONSUMO EN ARGENTINA POR COLOR'!E389/10000</f>
        <v>2.5043000000000002</v>
      </c>
      <c r="I25" s="7">
        <f>+H25/G25-1</f>
        <v>0.13368039837030343</v>
      </c>
      <c r="J25" s="2"/>
      <c r="K25" s="42" t="s">
        <v>10</v>
      </c>
      <c r="L25" s="6">
        <f>+SUM('[1]CONSUMO EN ARGENTINA POR COLOR'!E306:E317)/10000</f>
        <v>32.206181000000001</v>
      </c>
      <c r="M25" s="6">
        <f t="shared" ref="M25:R25" si="34">+SUM(C25)+SUM(B26:B36)</f>
        <v>31.973500000000001</v>
      </c>
      <c r="N25" s="6">
        <f t="shared" si="34"/>
        <v>28.563799999999997</v>
      </c>
      <c r="O25" s="6">
        <f t="shared" si="34"/>
        <v>32.476399999999998</v>
      </c>
      <c r="P25" s="6">
        <f t="shared" si="34"/>
        <v>35.234100000000005</v>
      </c>
      <c r="Q25" s="6">
        <f t="shared" si="34"/>
        <v>39.759700000000009</v>
      </c>
      <c r="R25" s="37">
        <f t="shared" si="34"/>
        <v>37.923199999999994</v>
      </c>
      <c r="S25" s="80">
        <f>+R25/Q25-1</f>
        <v>-4.618998634295568E-2</v>
      </c>
      <c r="T25" s="7">
        <f>+POWER(R25/M25,0.2)-1</f>
        <v>3.4720276004658102E-2</v>
      </c>
    </row>
    <row r="26" spans="1:20">
      <c r="A26" s="42" t="s">
        <v>11</v>
      </c>
      <c r="B26" s="211">
        <f>+'[1]CONSUMO EN ARGENTINA POR COLOR'!E318/10000</f>
        <v>1.5722</v>
      </c>
      <c r="C26" s="6">
        <f>+'[1]CONSUMO EN ARGENTINA POR COLOR'!E330/10000</f>
        <v>1.7121999999999999</v>
      </c>
      <c r="D26" s="6">
        <f>+'[1]CONSUMO EN ARGENTINA POR COLOR'!E342/10000</f>
        <v>2.0870000000000002</v>
      </c>
      <c r="E26" s="6">
        <f>+'[1]CONSUMO EN ARGENTINA POR COLOR'!E354/10000</f>
        <v>2.1074000000000002</v>
      </c>
      <c r="F26" s="6">
        <f>+'[1]CONSUMO EN ARGENTINA POR COLOR'!E366/10000</f>
        <v>2.1566000000000001</v>
      </c>
      <c r="G26" s="69">
        <f>+'[1]CONSUMO EN ARGENTINA POR COLOR'!E378/10000</f>
        <v>1.8809</v>
      </c>
      <c r="H26" s="37">
        <f>+'[1]CONSUMO EN ARGENTINA POR COLOR'!E390/10000</f>
        <v>2.2336</v>
      </c>
      <c r="I26" s="7">
        <f t="shared" ref="I26:I27" si="35">+H26/G26-1</f>
        <v>0.18751661438672973</v>
      </c>
      <c r="J26" s="2"/>
      <c r="K26" s="42" t="s">
        <v>11</v>
      </c>
      <c r="L26" s="6">
        <f>+SUM('[1]CONSUMO EN ARGENTINA POR COLOR'!E307:E318)/10000</f>
        <v>32.054473000000002</v>
      </c>
      <c r="M26" s="6">
        <f t="shared" ref="M26:R26" si="36">+SUM(C25:C26)+SUM(B27:B36)</f>
        <v>32.113499999999995</v>
      </c>
      <c r="N26" s="6">
        <f t="shared" si="36"/>
        <v>28.938600000000001</v>
      </c>
      <c r="O26" s="6">
        <f t="shared" si="36"/>
        <v>32.496799999999993</v>
      </c>
      <c r="P26" s="6">
        <f t="shared" si="36"/>
        <v>35.283299999999997</v>
      </c>
      <c r="Q26" s="6">
        <f t="shared" si="36"/>
        <v>39.484000000000002</v>
      </c>
      <c r="R26" s="37">
        <f t="shared" si="36"/>
        <v>38.275899999999993</v>
      </c>
      <c r="S26" s="80">
        <f t="shared" ref="S26:S31" si="37">+R26/Q26-1</f>
        <v>-3.0597203930706307E-2</v>
      </c>
      <c r="T26" s="7">
        <f t="shared" ref="T26:T31" si="38">+POWER(R26/M26,0.2)-1</f>
        <v>3.5732380584192702E-2</v>
      </c>
    </row>
    <row r="27" spans="1:20">
      <c r="A27" s="42" t="s">
        <v>0</v>
      </c>
      <c r="B27" s="211">
        <f>+'[1]CONSUMO EN ARGENTINA POR COLOR'!E319/10000</f>
        <v>2.6135999999999999</v>
      </c>
      <c r="C27" s="6">
        <f>+'[1]CONSUMO EN ARGENTINA POR COLOR'!E331/10000</f>
        <v>2.1254</v>
      </c>
      <c r="D27" s="6">
        <f>+'[1]CONSUMO EN ARGENTINA POR COLOR'!E343/10000</f>
        <v>2.5308000000000002</v>
      </c>
      <c r="E27" s="6">
        <f>+'[1]CONSUMO EN ARGENTINA POR COLOR'!E355/10000</f>
        <v>2.5407000000000002</v>
      </c>
      <c r="F27" s="6">
        <f>+'[1]CONSUMO EN ARGENTINA POR COLOR'!E367/10000</f>
        <v>2.8048999999999999</v>
      </c>
      <c r="G27" s="69">
        <f>+'[1]CONSUMO EN ARGENTINA POR COLOR'!E379/10000</f>
        <v>2.7555999999999998</v>
      </c>
      <c r="H27" s="37">
        <f>+'[1]CONSUMO EN ARGENTINA POR COLOR'!E391/10000</f>
        <v>3.577</v>
      </c>
      <c r="I27" s="7">
        <f t="shared" si="35"/>
        <v>0.29808390187255052</v>
      </c>
      <c r="J27" s="2"/>
      <c r="K27" s="42" t="s">
        <v>0</v>
      </c>
      <c r="L27" s="6">
        <f>+SUM('[1]CONSUMO EN ARGENTINA POR COLOR'!E308:E319)/10000</f>
        <v>32.106722000000005</v>
      </c>
      <c r="M27" s="6">
        <f t="shared" ref="M27:R27" si="39">+SUM(C25:C27)+SUM(B28:B36)</f>
        <v>31.625299999999999</v>
      </c>
      <c r="N27" s="6">
        <f t="shared" si="39"/>
        <v>29.344000000000001</v>
      </c>
      <c r="O27" s="6">
        <f t="shared" si="39"/>
        <v>32.506699999999995</v>
      </c>
      <c r="P27" s="6">
        <f t="shared" si="39"/>
        <v>35.547499999999999</v>
      </c>
      <c r="Q27" s="6">
        <f t="shared" si="39"/>
        <v>39.434699999999999</v>
      </c>
      <c r="R27" s="37">
        <f t="shared" si="39"/>
        <v>39.097299999999997</v>
      </c>
      <c r="S27" s="80">
        <f t="shared" si="37"/>
        <v>-8.555916489792037E-3</v>
      </c>
      <c r="T27" s="7">
        <f t="shared" si="38"/>
        <v>4.3331747115247454E-2</v>
      </c>
    </row>
    <row r="28" spans="1:20">
      <c r="A28" s="42" t="s">
        <v>1</v>
      </c>
      <c r="B28" s="211">
        <f>+'[1]CONSUMO EN ARGENTINA POR COLOR'!E320/10000</f>
        <v>3.2332999999999998</v>
      </c>
      <c r="C28" s="6">
        <f>+'[1]CONSUMO EN ARGENTINA POR COLOR'!E332/10000</f>
        <v>2.2113999999999998</v>
      </c>
      <c r="D28" s="6">
        <f>+'[1]CONSUMO EN ARGENTINA POR COLOR'!E344/10000</f>
        <v>2.2284000000000002</v>
      </c>
      <c r="E28" s="6">
        <f>+'[1]CONSUMO EN ARGENTINA POR COLOR'!E356/10000</f>
        <v>3.4340999999999999</v>
      </c>
      <c r="F28" s="6">
        <f>+'[1]CONSUMO EN ARGENTINA POR COLOR'!E368/10000</f>
        <v>2.5017999999999998</v>
      </c>
      <c r="G28" s="69">
        <f>+'[1]CONSUMO EN ARGENTINA POR COLOR'!E380/10000</f>
        <v>2.8309000000000002</v>
      </c>
      <c r="H28" s="37">
        <f>+'[1]CONSUMO EN ARGENTINA POR COLOR'!E392/10000</f>
        <v>2.7113</v>
      </c>
      <c r="I28" s="7">
        <f t="shared" ref="I28" si="40">+H28/G28-1</f>
        <v>-4.2248048323854648E-2</v>
      </c>
      <c r="J28" s="2"/>
      <c r="K28" s="42" t="s">
        <v>1</v>
      </c>
      <c r="L28" s="6">
        <f>+SUM('[1]CONSUMO EN ARGENTINA POR COLOR'!E309:E320)/10000</f>
        <v>32.873573</v>
      </c>
      <c r="M28" s="6">
        <f t="shared" ref="M28:R28" si="41">+SUM(C25:C28)+SUM(B29:B36)</f>
        <v>30.603400000000001</v>
      </c>
      <c r="N28" s="6">
        <f t="shared" si="41"/>
        <v>29.360999999999997</v>
      </c>
      <c r="O28" s="6">
        <f t="shared" si="41"/>
        <v>33.712400000000002</v>
      </c>
      <c r="P28" s="6">
        <f t="shared" si="41"/>
        <v>34.615200000000002</v>
      </c>
      <c r="Q28" s="6">
        <f t="shared" si="41"/>
        <v>39.763799999999996</v>
      </c>
      <c r="R28" s="37">
        <f t="shared" si="41"/>
        <v>38.977699999999999</v>
      </c>
      <c r="S28" s="80">
        <f t="shared" si="37"/>
        <v>-1.9769237346531243E-2</v>
      </c>
      <c r="T28" s="7">
        <f t="shared" si="38"/>
        <v>4.9564918290990745E-2</v>
      </c>
    </row>
    <row r="29" spans="1:20">
      <c r="A29" s="42" t="s">
        <v>2</v>
      </c>
      <c r="B29" s="211">
        <f>+'[1]CONSUMO EN ARGENTINA POR COLOR'!E321/10000</f>
        <v>2.2410999999999999</v>
      </c>
      <c r="C29" s="6">
        <f>+'[1]CONSUMO EN ARGENTINA POR COLOR'!E333/10000</f>
        <v>2.0110999999999999</v>
      </c>
      <c r="D29" s="6">
        <f>+'[1]CONSUMO EN ARGENTINA POR COLOR'!E345/10000</f>
        <v>2.3689</v>
      </c>
      <c r="E29" s="6">
        <f>+'[1]CONSUMO EN ARGENTINA POR COLOR'!E357/10000</f>
        <v>3.6257000000000001</v>
      </c>
      <c r="F29" s="6">
        <f>+'[1]CONSUMO EN ARGENTINA POR COLOR'!E369/10000</f>
        <v>3.1072000000000002</v>
      </c>
      <c r="G29" s="69">
        <f>+'[1]CONSUMO EN ARGENTINA POR COLOR'!E381/10000</f>
        <v>2.2601</v>
      </c>
      <c r="H29" s="37">
        <f>+'[1]CONSUMO EN ARGENTINA POR COLOR'!E393/10000</f>
        <v>2.8107000000000002</v>
      </c>
      <c r="I29" s="7">
        <f t="shared" ref="I29" si="42">+H29/G29-1</f>
        <v>0.24361753904694483</v>
      </c>
      <c r="J29" s="2"/>
      <c r="K29" s="42" t="s">
        <v>2</v>
      </c>
      <c r="L29" s="6">
        <f>+SUM('[1]CONSUMO EN ARGENTINA POR COLOR'!E310:E321)/10000</f>
        <v>32.908726000000001</v>
      </c>
      <c r="M29" s="6">
        <f t="shared" ref="M29:R29" si="43">+SUM(C25:C29)+SUM(B30:B36)</f>
        <v>30.373400000000004</v>
      </c>
      <c r="N29" s="6">
        <f t="shared" si="43"/>
        <v>29.718800000000002</v>
      </c>
      <c r="O29" s="6">
        <f t="shared" si="43"/>
        <v>34.969200000000001</v>
      </c>
      <c r="P29" s="6">
        <f t="shared" si="43"/>
        <v>34.096699999999998</v>
      </c>
      <c r="Q29" s="6">
        <f t="shared" si="43"/>
        <v>38.916699999999992</v>
      </c>
      <c r="R29" s="37">
        <f t="shared" si="43"/>
        <v>39.528299999999994</v>
      </c>
      <c r="S29" s="80">
        <f t="shared" si="37"/>
        <v>1.5715618230733863E-2</v>
      </c>
      <c r="T29" s="7">
        <f t="shared" si="38"/>
        <v>5.4102747894742231E-2</v>
      </c>
    </row>
    <row r="30" spans="1:20">
      <c r="A30" s="42" t="s">
        <v>3</v>
      </c>
      <c r="B30" s="211">
        <f>+'[1]CONSUMO EN ARGENTINA POR COLOR'!E322/10000</f>
        <v>2.3469000000000002</v>
      </c>
      <c r="C30" s="6">
        <f>+'[1]CONSUMO EN ARGENTINA POR COLOR'!E334/10000</f>
        <v>1.8849</v>
      </c>
      <c r="D30" s="6">
        <f>+'[1]CONSUMO EN ARGENTINA POR COLOR'!E346/10000</f>
        <v>2.3424999999999998</v>
      </c>
      <c r="E30" s="6">
        <f>+'[1]CONSUMO EN ARGENTINA POR COLOR'!E358/10000</f>
        <v>2.2339000000000002</v>
      </c>
      <c r="F30" s="6">
        <f>+'[1]CONSUMO EN ARGENTINA POR COLOR'!E370/10000</f>
        <v>3.2456</v>
      </c>
      <c r="G30" s="69">
        <f>+'[1]CONSUMO EN ARGENTINA POR COLOR'!E382/10000</f>
        <v>2.9317000000000002</v>
      </c>
      <c r="H30" s="37">
        <f>+'[1]CONSUMO EN ARGENTINA POR COLOR'!E394/10000</f>
        <v>2.9441999999999999</v>
      </c>
      <c r="I30" s="7">
        <f t="shared" ref="I30" si="44">+H30/G30-1</f>
        <v>4.2637377630725393E-3</v>
      </c>
      <c r="J30" s="2"/>
      <c r="K30" s="42" t="s">
        <v>3</v>
      </c>
      <c r="L30" s="6">
        <f>+SUM('[1]CONSUMO EN ARGENTINA POR COLOR'!E311:E322)/10000</f>
        <v>32.284540999999997</v>
      </c>
      <c r="M30" s="6">
        <f t="shared" ref="M30:R30" si="45">+SUM(C25:C30)+SUM(B31:B36)</f>
        <v>29.9114</v>
      </c>
      <c r="N30" s="6">
        <f t="shared" si="45"/>
        <v>30.176400000000001</v>
      </c>
      <c r="O30" s="6">
        <f t="shared" si="45"/>
        <v>34.860600000000005</v>
      </c>
      <c r="P30" s="6">
        <f t="shared" si="45"/>
        <v>35.108400000000003</v>
      </c>
      <c r="Q30" s="6">
        <f t="shared" si="45"/>
        <v>38.602800000000002</v>
      </c>
      <c r="R30" s="37">
        <f t="shared" si="45"/>
        <v>39.54079999999999</v>
      </c>
      <c r="S30" s="80">
        <f t="shared" si="37"/>
        <v>2.4298755530686611E-2</v>
      </c>
      <c r="T30" s="7">
        <f t="shared" si="38"/>
        <v>5.7405931498368812E-2</v>
      </c>
    </row>
    <row r="31" spans="1:20">
      <c r="A31" s="42" t="s">
        <v>4</v>
      </c>
      <c r="B31" s="211">
        <f>+'[1]CONSUMO EN ARGENTINA POR COLOR'!E323/10000</f>
        <v>2.7496999999999998</v>
      </c>
      <c r="C31" s="6">
        <f>+'[1]CONSUMO EN ARGENTINA POR COLOR'!E335/10000</f>
        <v>2.1284999999999998</v>
      </c>
      <c r="D31" s="6">
        <f>+'[1]CONSUMO EN ARGENTINA POR COLOR'!E347/10000</f>
        <v>2.7984</v>
      </c>
      <c r="E31" s="6">
        <f>+'[1]CONSUMO EN ARGENTINA POR COLOR'!E359/10000</f>
        <v>2.7940999999999998</v>
      </c>
      <c r="F31" s="6">
        <f>+'[1]CONSUMO EN ARGENTINA POR COLOR'!E371/10000</f>
        <v>3.8178000000000001</v>
      </c>
      <c r="G31" s="69">
        <f>+'[1]CONSUMO EN ARGENTINA POR COLOR'!E383/10000</f>
        <v>3.8325</v>
      </c>
      <c r="H31" s="37">
        <f>+'[1]CONSUMO EN ARGENTINA POR COLOR'!E395/10000</f>
        <v>4.0674000000000001</v>
      </c>
      <c r="I31" s="7">
        <f t="shared" ref="I31" si="46">+H31/G31-1</f>
        <v>6.1291585127201564E-2</v>
      </c>
      <c r="J31" s="2"/>
      <c r="K31" s="42" t="s">
        <v>4</v>
      </c>
      <c r="L31" s="6">
        <f>+SUM('[1]CONSUMO EN ARGENTINA POR COLOR'!E312:E323)/10000</f>
        <v>31.727258999999997</v>
      </c>
      <c r="M31" s="6">
        <f t="shared" ref="M31:R31" si="47">+SUM(C25:C31)+SUM(B32:B36)</f>
        <v>29.290199999999999</v>
      </c>
      <c r="N31" s="6">
        <f t="shared" si="47"/>
        <v>30.846300000000003</v>
      </c>
      <c r="O31" s="6">
        <f t="shared" si="47"/>
        <v>34.856300000000005</v>
      </c>
      <c r="P31" s="6">
        <f t="shared" si="47"/>
        <v>36.132099999999994</v>
      </c>
      <c r="Q31" s="6">
        <f t="shared" si="47"/>
        <v>38.6175</v>
      </c>
      <c r="R31" s="37">
        <f t="shared" si="47"/>
        <v>39.775700000000001</v>
      </c>
      <c r="S31" s="80">
        <f t="shared" si="37"/>
        <v>2.9991584126367599E-2</v>
      </c>
      <c r="T31" s="7">
        <f t="shared" si="38"/>
        <v>6.3112192214372698E-2</v>
      </c>
    </row>
    <row r="32" spans="1:20">
      <c r="A32" s="42" t="s">
        <v>5</v>
      </c>
      <c r="B32" s="211">
        <f>+'[1]CONSUMO EN ARGENTINA POR COLOR'!E324/10000</f>
        <v>3.5886999999999998</v>
      </c>
      <c r="C32" s="6">
        <f>+'[1]CONSUMO EN ARGENTINA POR COLOR'!E336/10000</f>
        <v>2.5442</v>
      </c>
      <c r="D32" s="6">
        <f>+'[1]CONSUMO EN ARGENTINA POR COLOR'!E348/10000</f>
        <v>3.2334999999999998</v>
      </c>
      <c r="E32" s="6">
        <f>+'[1]CONSUMO EN ARGENTINA POR COLOR'!E360/10000</f>
        <v>3.0992999999999999</v>
      </c>
      <c r="F32" s="6">
        <f>+'[1]CONSUMO EN ARGENTINA POR COLOR'!E372/10000</f>
        <v>3.7645</v>
      </c>
      <c r="G32" s="69">
        <f>+'[1]CONSUMO EN ARGENTINA POR COLOR'!E384/10000</f>
        <v>4.7359999999999998</v>
      </c>
      <c r="H32" s="37"/>
      <c r="I32" s="7"/>
      <c r="J32" s="2"/>
      <c r="K32" s="42" t="s">
        <v>5</v>
      </c>
      <c r="L32" s="6">
        <f>+SUM('[1]CONSUMO EN ARGENTINA POR COLOR'!E313:E324)/10000</f>
        <v>31.262139000000001</v>
      </c>
      <c r="M32" s="6">
        <f>+SUM(C25:C32)+SUM(B33:B36)</f>
        <v>28.245699999999999</v>
      </c>
      <c r="N32" s="6">
        <f>+SUM(D25:D32)+SUM(C33:C36)</f>
        <v>31.535599999999999</v>
      </c>
      <c r="O32" s="6">
        <f>+SUM(E25:E32)+SUM(D33:D36)</f>
        <v>34.722099999999998</v>
      </c>
      <c r="P32" s="6">
        <f>+SUM(F25:F32)+SUM(E33:E36)</f>
        <v>36.7973</v>
      </c>
      <c r="Q32" s="6">
        <f t="shared" ref="Q32" si="48">+SUM(G25:G32)+SUM(F33:F36)</f>
        <v>39.588999999999999</v>
      </c>
      <c r="R32" s="37"/>
      <c r="S32" s="80"/>
      <c r="T32" s="7"/>
    </row>
    <row r="33" spans="1:20">
      <c r="A33" s="42" t="s">
        <v>6</v>
      </c>
      <c r="B33" s="211">
        <f>+'[1]CONSUMO EN ARGENTINA POR COLOR'!E325/10000</f>
        <v>3.8384</v>
      </c>
      <c r="C33" s="6">
        <f>+'[1]CONSUMO EN ARGENTINA POR COLOR'!E337/10000</f>
        <v>3.3595000000000002</v>
      </c>
      <c r="D33" s="6">
        <f>+'[1]CONSUMO EN ARGENTINA POR COLOR'!E349/10000</f>
        <v>3.0838000000000001</v>
      </c>
      <c r="E33" s="6">
        <f>+'[1]CONSUMO EN ARGENTINA POR COLOR'!E361/10000</f>
        <v>3.2016</v>
      </c>
      <c r="F33" s="6">
        <f>+'[1]CONSUMO EN ARGENTINA POR COLOR'!E373/10000</f>
        <v>3.8963999999999999</v>
      </c>
      <c r="G33" s="69">
        <f>+'[1]CONSUMO EN ARGENTINA POR COLOR'!E385/10000</f>
        <v>4.5416999999999996</v>
      </c>
      <c r="H33" s="37"/>
      <c r="I33" s="7"/>
      <c r="J33" s="2"/>
      <c r="K33" s="42" t="s">
        <v>6</v>
      </c>
      <c r="L33" s="6">
        <f>+SUM('[1]CONSUMO EN ARGENTINA POR COLOR'!E314:E325)/10000</f>
        <v>32.367893000000002</v>
      </c>
      <c r="M33" s="6">
        <f>+SUM(C25:C33)+SUM(B34:B36)</f>
        <v>27.7668</v>
      </c>
      <c r="N33" s="6">
        <f>+SUM(D25:D33)+SUM(C34:C36)</f>
        <v>31.259900000000002</v>
      </c>
      <c r="O33" s="6">
        <f>+SUM(E25:E33)+SUM(D34:D36)</f>
        <v>34.8399</v>
      </c>
      <c r="P33" s="6">
        <f>+SUM(F25:F33)+SUM(E34:E36)</f>
        <v>37.492100000000001</v>
      </c>
      <c r="Q33" s="6">
        <f>+SUM(G25:G33)+SUM(F34:F36)</f>
        <v>40.234299999999998</v>
      </c>
      <c r="R33" s="37"/>
      <c r="S33" s="80"/>
      <c r="T33" s="7"/>
    </row>
    <row r="34" spans="1:20">
      <c r="A34" s="42" t="s">
        <v>7</v>
      </c>
      <c r="B34" s="211">
        <f>+'[1]CONSUMO EN ARGENTINA POR COLOR'!E326/10000</f>
        <v>3.4986999999999999</v>
      </c>
      <c r="C34" s="6">
        <f>+'[1]CONSUMO EN ARGENTINA POR COLOR'!E338/10000</f>
        <v>2.9845000000000002</v>
      </c>
      <c r="D34" s="6">
        <f>+'[1]CONSUMO EN ARGENTINA POR COLOR'!E350/10000</f>
        <v>3.1486000000000001</v>
      </c>
      <c r="E34" s="6">
        <f>+'[1]CONSUMO EN ARGENTINA POR COLOR'!E362/10000</f>
        <v>3.0779000000000001</v>
      </c>
      <c r="F34" s="6">
        <f>+'[1]CONSUMO EN ARGENTINA POR COLOR'!E374/10000</f>
        <v>3.9392</v>
      </c>
      <c r="G34" s="69">
        <f>+'[1]CONSUMO EN ARGENTINA POR COLOR'!E386/10000</f>
        <v>3.5373999999999999</v>
      </c>
      <c r="H34" s="37"/>
      <c r="I34" s="7"/>
      <c r="J34" s="2"/>
      <c r="K34" s="42" t="s">
        <v>7</v>
      </c>
      <c r="L34" s="6">
        <f>+SUM('[1]CONSUMO EN ARGENTINA POR COLOR'!E315:E326)/10000</f>
        <v>32.741489000000001</v>
      </c>
      <c r="M34" s="6">
        <f>+SUM(C25:C34)+SUM(B35:B36)</f>
        <v>27.252600000000001</v>
      </c>
      <c r="N34" s="6">
        <f>+SUM(D25:D34)+SUM(C35:C36)</f>
        <v>31.423999999999999</v>
      </c>
      <c r="O34" s="6">
        <f>+SUM(E25:E34)+SUM(D35:D36)</f>
        <v>34.769199999999998</v>
      </c>
      <c r="P34" s="6">
        <f>+SUM(F25:F34)+SUM(E35:E36)</f>
        <v>38.353399999999993</v>
      </c>
      <c r="Q34" s="6">
        <f>+SUM(G25:G34)+SUM(F35:F36)</f>
        <v>39.832499999999996</v>
      </c>
      <c r="R34" s="37"/>
      <c r="S34" s="80"/>
      <c r="T34" s="7"/>
    </row>
    <row r="35" spans="1:20">
      <c r="A35" s="42" t="s">
        <v>8</v>
      </c>
      <c r="B35" s="211">
        <f>+'[1]CONSUMO EN ARGENTINA POR COLOR'!E327/10000</f>
        <v>3.016</v>
      </c>
      <c r="C35" s="6">
        <f>+'[1]CONSUMO EN ARGENTINA POR COLOR'!E339/10000</f>
        <v>2.7231000000000001</v>
      </c>
      <c r="D35" s="6">
        <f>+'[1]CONSUMO EN ARGENTINA POR COLOR'!E351/10000</f>
        <v>3.1038000000000001</v>
      </c>
      <c r="E35" s="6">
        <f>+'[1]CONSUMO EN ARGENTINA POR COLOR'!E363/10000</f>
        <v>3.7023000000000001</v>
      </c>
      <c r="F35" s="6">
        <f>+'[1]CONSUMO EN ARGENTINA POR COLOR'!E375/10000</f>
        <v>4.9897999999999998</v>
      </c>
      <c r="G35" s="69">
        <f>+'[1]CONSUMO EN ARGENTINA POR COLOR'!E387/10000</f>
        <v>2.9209999999999998</v>
      </c>
      <c r="H35" s="37"/>
      <c r="I35" s="7"/>
      <c r="J35" s="2"/>
      <c r="K35" s="42" t="s">
        <v>8</v>
      </c>
      <c r="L35" s="6">
        <f>+SUM('[1]CONSUMO EN ARGENTINA POR COLOR'!E316:E327)/10000</f>
        <v>32.157379999999996</v>
      </c>
      <c r="M35" s="6">
        <f>+SUM(C25:C35)+SUM(B36)</f>
        <v>26.959700000000002</v>
      </c>
      <c r="N35" s="6">
        <f>+SUM(D25:D35)+SUM(C36)</f>
        <v>31.8047</v>
      </c>
      <c r="O35" s="6">
        <f>+SUM(E25:E35)+SUM(D36)</f>
        <v>35.367699999999999</v>
      </c>
      <c r="P35" s="6">
        <f>+SUM(F25:F35)+SUM(E36)</f>
        <v>39.640900000000002</v>
      </c>
      <c r="Q35" s="6">
        <f>+SUM(G25:G35)+SUM(F36)</f>
        <v>37.7637</v>
      </c>
      <c r="R35" s="37"/>
      <c r="S35" s="80"/>
      <c r="T35" s="7"/>
    </row>
    <row r="36" spans="1:20">
      <c r="A36" s="42" t="s">
        <v>9</v>
      </c>
      <c r="B36" s="211">
        <f>+'[1]CONSUMO EN ARGENTINA POR COLOR'!E328/10000</f>
        <v>1.9827999999999999</v>
      </c>
      <c r="C36" s="6">
        <f>+'[1]CONSUMO EN ARGENTINA POR COLOR'!E340/10000</f>
        <v>2.9470000000000001</v>
      </c>
      <c r="D36" s="6">
        <f>+'[1]CONSUMO EN ARGENTINA POR COLOR'!E352/10000</f>
        <v>3.2292000000000001</v>
      </c>
      <c r="E36" s="6">
        <f>+'[1]CONSUMO EN ARGENTINA POR COLOR'!E364/10000</f>
        <v>3.1103000000000001</v>
      </c>
      <c r="F36" s="6">
        <f>+'[1]CONSUMO EN ARGENTINA POR COLOR'!E376/10000</f>
        <v>3.3269000000000002</v>
      </c>
      <c r="G36" s="69">
        <f>+'[1]CONSUMO EN ARGENTINA POR COLOR'!E388/10000</f>
        <v>3.1911</v>
      </c>
      <c r="H36" s="37"/>
      <c r="I36" s="7"/>
      <c r="J36" s="2"/>
      <c r="K36" s="42" t="s">
        <v>9</v>
      </c>
      <c r="L36" s="6">
        <f>+SUM('[1]CONSUMO EN ARGENTINA POR COLOR'!E317:E328)/10000</f>
        <v>32.224899999999998</v>
      </c>
      <c r="M36" s="6">
        <f>+SUM(C25:C36)</f>
        <v>27.9239</v>
      </c>
      <c r="N36" s="6">
        <f>+SUM(D25:D36)</f>
        <v>32.0869</v>
      </c>
      <c r="O36" s="6">
        <f>+SUM(E25:E36)</f>
        <v>35.248800000000003</v>
      </c>
      <c r="P36" s="6">
        <f>+SUM(F25:F36)</f>
        <v>39.857500000000002</v>
      </c>
      <c r="Q36" s="6">
        <f>+SUM(G25:G36)</f>
        <v>37.627899999999997</v>
      </c>
      <c r="R36" s="37"/>
      <c r="S36" s="80"/>
      <c r="T36" s="7"/>
    </row>
    <row r="37" spans="1:20" ht="28">
      <c r="A37" s="53" t="s">
        <v>13</v>
      </c>
      <c r="B37" s="212">
        <f>SUM(B25:B36)</f>
        <v>32.224899999999998</v>
      </c>
      <c r="C37" s="54">
        <f>SUM(C25:C36)</f>
        <v>27.9239</v>
      </c>
      <c r="D37" s="54">
        <f>SUM(D25:D36)</f>
        <v>32.0869</v>
      </c>
      <c r="E37" s="54">
        <f>SUM(E25:E36)</f>
        <v>35.248800000000003</v>
      </c>
      <c r="F37" s="54">
        <f>SUM(F25:F36)</f>
        <v>39.857500000000002</v>
      </c>
      <c r="G37" s="201">
        <f t="shared" ref="G37" si="49">SUM(G25:G36)</f>
        <v>37.627899999999997</v>
      </c>
      <c r="H37" s="201"/>
      <c r="I37" s="56"/>
      <c r="J37" s="3"/>
      <c r="K37" s="43" t="s">
        <v>14</v>
      </c>
      <c r="L37" s="46">
        <f t="shared" ref="L37:R37" si="50">+AVERAGE(L25:L36)</f>
        <v>32.242939666666665</v>
      </c>
      <c r="M37" s="46">
        <f t="shared" si="50"/>
        <v>29.503283333333332</v>
      </c>
      <c r="N37" s="46">
        <f t="shared" si="50"/>
        <v>30.421666666666667</v>
      </c>
      <c r="O37" s="46">
        <f t="shared" si="50"/>
        <v>34.235508333333335</v>
      </c>
      <c r="P37" s="46">
        <f t="shared" si="50"/>
        <v>36.513208333333331</v>
      </c>
      <c r="Q37" s="201">
        <f t="shared" si="50"/>
        <v>39.135550000000002</v>
      </c>
      <c r="R37" s="215">
        <f t="shared" si="50"/>
        <v>39.016985714285703</v>
      </c>
      <c r="S37" s="81">
        <f>+R37/Q37-1</f>
        <v>-3.029580157026035E-3</v>
      </c>
      <c r="T37" s="77">
        <f>+POWER(R37/M37,0.2)-1</f>
        <v>5.7490982983411154E-2</v>
      </c>
    </row>
    <row r="38" spans="1:20" ht="28">
      <c r="A38" s="57" t="s">
        <v>15</v>
      </c>
      <c r="B38" s="213">
        <f t="shared" ref="B38:G38" si="51">+B37/B$163</f>
        <v>3.4222174551154477E-2</v>
      </c>
      <c r="C38" s="58">
        <f t="shared" si="51"/>
        <v>3.1287177746181248E-2</v>
      </c>
      <c r="D38" s="58">
        <f t="shared" si="51"/>
        <v>3.8216793407258032E-2</v>
      </c>
      <c r="E38" s="58">
        <f t="shared" si="51"/>
        <v>3.9817486243860986E-2</v>
      </c>
      <c r="F38" s="58">
        <f t="shared" si="51"/>
        <v>4.2268234966740044E-2</v>
      </c>
      <c r="G38" s="206">
        <f t="shared" si="51"/>
        <v>4.4954901612206423E-2</v>
      </c>
      <c r="H38" s="203"/>
      <c r="I38" s="60"/>
      <c r="J38" s="3"/>
      <c r="K38" s="44" t="s">
        <v>15</v>
      </c>
      <c r="L38" s="48">
        <f t="shared" ref="L38:R38" si="52">+L37/L$163</f>
        <v>3.0144487699022046E-2</v>
      </c>
      <c r="M38" s="48">
        <f t="shared" si="52"/>
        <v>3.2342981474339283E-2</v>
      </c>
      <c r="N38" s="48">
        <f t="shared" si="52"/>
        <v>3.4956202098364149E-2</v>
      </c>
      <c r="O38" s="48">
        <f t="shared" si="52"/>
        <v>4.0059970295098418E-2</v>
      </c>
      <c r="P38" s="48">
        <f t="shared" si="52"/>
        <v>3.9747254997965005E-2</v>
      </c>
      <c r="Q38" s="48">
        <f t="shared" si="52"/>
        <v>4.4305024438223879E-2</v>
      </c>
      <c r="R38" s="203">
        <f t="shared" si="52"/>
        <v>4.6526177894525234E-2</v>
      </c>
      <c r="S38" s="74"/>
      <c r="T38" s="78"/>
    </row>
    <row r="39" spans="1:20" ht="29" thickBot="1">
      <c r="A39" s="61" t="s">
        <v>12</v>
      </c>
      <c r="B39" s="214"/>
      <c r="C39" s="63">
        <f>+C37/B37-1</f>
        <v>-0.13346821867562031</v>
      </c>
      <c r="D39" s="63">
        <f t="shared" ref="D39:G39" si="53">+D37/C37-1</f>
        <v>0.14908375979000077</v>
      </c>
      <c r="E39" s="63">
        <f t="shared" si="53"/>
        <v>9.8541772499057378E-2</v>
      </c>
      <c r="F39" s="63">
        <f t="shared" si="53"/>
        <v>0.13074771339733537</v>
      </c>
      <c r="G39" s="207">
        <f t="shared" si="53"/>
        <v>-5.5939283698174913E-2</v>
      </c>
      <c r="H39" s="202"/>
      <c r="I39" s="65"/>
      <c r="J39" s="2"/>
      <c r="K39" s="45" t="s">
        <v>12</v>
      </c>
      <c r="L39" s="49"/>
      <c r="M39" s="50">
        <f>+M37/L37-1</f>
        <v>-8.4969185863832397E-2</v>
      </c>
      <c r="N39" s="50">
        <f t="shared" ref="N39:Q39" si="54">+N37/M37-1</f>
        <v>3.1128173869914066E-2</v>
      </c>
      <c r="O39" s="50">
        <f t="shared" si="54"/>
        <v>0.12536596723826232</v>
      </c>
      <c r="P39" s="50">
        <f t="shared" si="54"/>
        <v>6.6530339722816967E-2</v>
      </c>
      <c r="Q39" s="207">
        <f t="shared" si="54"/>
        <v>7.1818987877674489E-2</v>
      </c>
      <c r="R39" s="202">
        <f t="shared" ref="R39" si="55">+R37/Q37-1</f>
        <v>-3.029580157026035E-3</v>
      </c>
      <c r="S39" s="75"/>
      <c r="T39" s="52"/>
    </row>
    <row r="40" spans="1:20" ht="15" thickBo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</row>
    <row r="41" spans="1:20" ht="15" thickBot="1">
      <c r="A41" s="275" t="s">
        <v>247</v>
      </c>
      <c r="B41" s="276"/>
      <c r="C41" s="276"/>
      <c r="D41" s="276"/>
      <c r="E41" s="276"/>
      <c r="F41" s="276"/>
      <c r="G41" s="276"/>
      <c r="H41" s="276"/>
      <c r="I41" s="277"/>
      <c r="J41" s="2"/>
      <c r="K41" s="275" t="s">
        <v>248</v>
      </c>
      <c r="L41" s="276"/>
      <c r="M41" s="276"/>
      <c r="N41" s="276"/>
      <c r="O41" s="276"/>
      <c r="P41" s="276"/>
      <c r="Q41" s="276"/>
      <c r="R41" s="276"/>
      <c r="S41" s="276"/>
      <c r="T41" s="277"/>
    </row>
    <row r="42" spans="1:20" ht="42">
      <c r="A42" s="38"/>
      <c r="B42" s="209">
        <v>2016</v>
      </c>
      <c r="C42" s="39">
        <f>+B42+1</f>
        <v>2017</v>
      </c>
      <c r="D42" s="39">
        <f t="shared" ref="D42:G42" si="56">+C42+1</f>
        <v>2018</v>
      </c>
      <c r="E42" s="39">
        <f t="shared" si="56"/>
        <v>2019</v>
      </c>
      <c r="F42" s="39">
        <f t="shared" si="56"/>
        <v>2020</v>
      </c>
      <c r="G42" s="210">
        <f t="shared" si="56"/>
        <v>2021</v>
      </c>
      <c r="H42" s="40">
        <f>+H24</f>
        <v>2022</v>
      </c>
      <c r="I42" s="41" t="s">
        <v>16</v>
      </c>
      <c r="J42" s="2"/>
      <c r="K42" s="67"/>
      <c r="L42" s="66">
        <v>2016</v>
      </c>
      <c r="M42" s="66">
        <f>+L42+1</f>
        <v>2017</v>
      </c>
      <c r="N42" s="66">
        <f t="shared" ref="N42:Q42" si="57">+M42+1</f>
        <v>2018</v>
      </c>
      <c r="O42" s="66">
        <f t="shared" si="57"/>
        <v>2019</v>
      </c>
      <c r="P42" s="66">
        <f t="shared" si="57"/>
        <v>2020</v>
      </c>
      <c r="Q42" s="66">
        <f t="shared" si="57"/>
        <v>2021</v>
      </c>
      <c r="R42" s="40">
        <f>+R24</f>
        <v>2022</v>
      </c>
      <c r="S42" s="79" t="s">
        <v>16</v>
      </c>
      <c r="T42" s="76" t="s">
        <v>21</v>
      </c>
    </row>
    <row r="43" spans="1:20">
      <c r="A43" s="42" t="s">
        <v>10</v>
      </c>
      <c r="B43" s="211">
        <f>+'[1]CONSUMO EN ARGENTINA POR COLOR'!H317/10000</f>
        <v>2.5129999999999999</v>
      </c>
      <c r="C43" s="6">
        <f>+'[1]CONSUMO EN ARGENTINA POR COLOR'!H329/10000</f>
        <v>2.1212</v>
      </c>
      <c r="D43" s="6">
        <f>+'[1]CONSUMO EN ARGENTINA POR COLOR'!H341/10000</f>
        <v>1.7784</v>
      </c>
      <c r="E43" s="6">
        <f>+'[1]CONSUMO EN ARGENTINA POR COLOR'!H353/10000</f>
        <v>1.8150999999999999</v>
      </c>
      <c r="F43" s="6">
        <f>+'[1]CONSUMO EN ARGENTINA POR COLOR'!H365/10000</f>
        <v>1.6848000000000001</v>
      </c>
      <c r="G43" s="69">
        <f>+'[1]CONSUMO EN ARGENTINA POR COLOR'!H377/10000</f>
        <v>1.6180000000000001</v>
      </c>
      <c r="H43" s="37">
        <f>+'[1]CONSUMO EN ARGENTINA POR COLOR'!H389/10000</f>
        <v>1.5846</v>
      </c>
      <c r="I43" s="7">
        <f>+H43/G43-1</f>
        <v>-2.0642768850432702E-2</v>
      </c>
      <c r="J43" s="2"/>
      <c r="K43" s="42" t="s">
        <v>10</v>
      </c>
      <c r="L43" s="6">
        <f>+SUM('[1]CONSUMO EN ARGENTINA POR COLOR'!H306:H317)/10000</f>
        <v>45.528145000000009</v>
      </c>
      <c r="M43" s="6">
        <f t="shared" ref="M43:R43" si="58">+SUM(C43)+SUM(B44:B54)</f>
        <v>43.140362000000003</v>
      </c>
      <c r="N43" s="6">
        <f t="shared" si="58"/>
        <v>37.814999999999998</v>
      </c>
      <c r="O43" s="6">
        <f t="shared" si="58"/>
        <v>30.9497</v>
      </c>
      <c r="P43" s="6">
        <f t="shared" si="58"/>
        <v>27.938499999999998</v>
      </c>
      <c r="Q43" s="6">
        <f t="shared" si="58"/>
        <v>24.949400000000001</v>
      </c>
      <c r="R43" s="37">
        <f t="shared" si="58"/>
        <v>31.413699999999999</v>
      </c>
      <c r="S43" s="80">
        <f>+R43/Q43-1</f>
        <v>0.25909641113613935</v>
      </c>
      <c r="T43" s="7">
        <f>+POWER(R43/M43,0.2)-1</f>
        <v>-6.1472372769737715E-2</v>
      </c>
    </row>
    <row r="44" spans="1:20">
      <c r="A44" s="42" t="s">
        <v>11</v>
      </c>
      <c r="B44" s="211">
        <f>+'[1]CONSUMO EN ARGENTINA POR COLOR'!H318/10000</f>
        <v>2.3820999999999999</v>
      </c>
      <c r="C44" s="6">
        <f>+'[1]CONSUMO EN ARGENTINA POR COLOR'!H330/10000</f>
        <v>1.6004</v>
      </c>
      <c r="D44" s="6">
        <f>+'[1]CONSUMO EN ARGENTINA POR COLOR'!H342/10000</f>
        <v>1.7183999999999999</v>
      </c>
      <c r="E44" s="6">
        <f>+'[1]CONSUMO EN ARGENTINA POR COLOR'!H354/10000</f>
        <v>1.4475</v>
      </c>
      <c r="F44" s="6">
        <f>+'[1]CONSUMO EN ARGENTINA POR COLOR'!H366/10000</f>
        <v>1.2585</v>
      </c>
      <c r="G44" s="69">
        <f>+'[1]CONSUMO EN ARGENTINA POR COLOR'!H378/10000</f>
        <v>1.6121000000000001</v>
      </c>
      <c r="H44" s="37">
        <f>+'[1]CONSUMO EN ARGENTINA POR COLOR'!H390/10000</f>
        <v>2.052</v>
      </c>
      <c r="I44" s="7">
        <f t="shared" ref="I44:I45" si="59">+H44/G44-1</f>
        <v>0.27287389119781658</v>
      </c>
      <c r="J44" s="2"/>
      <c r="K44" s="42" t="s">
        <v>11</v>
      </c>
      <c r="L44" s="6">
        <f>+SUM('[1]CONSUMO EN ARGENTINA POR COLOR'!H307:H318)/10000</f>
        <v>45.755849000000005</v>
      </c>
      <c r="M44" s="6">
        <f t="shared" ref="M44:R44" si="60">+SUM(C43:C44)+SUM(B45:B54)</f>
        <v>42.358662000000002</v>
      </c>
      <c r="N44" s="6">
        <f t="shared" si="60"/>
        <v>37.933</v>
      </c>
      <c r="O44" s="6">
        <f t="shared" si="60"/>
        <v>30.678799999999995</v>
      </c>
      <c r="P44" s="6">
        <f t="shared" si="60"/>
        <v>27.749499999999998</v>
      </c>
      <c r="Q44" s="6">
        <f t="shared" si="60"/>
        <v>25.303000000000001</v>
      </c>
      <c r="R44" s="37">
        <f t="shared" si="60"/>
        <v>31.8536</v>
      </c>
      <c r="S44" s="80">
        <f t="shared" ref="S44:S49" si="61">+R44/Q44-1</f>
        <v>0.25888629806742269</v>
      </c>
      <c r="T44" s="7">
        <f t="shared" ref="T44:T49" si="62">+POWER(R44/M44,0.2)-1</f>
        <v>-5.5410186657579352E-2</v>
      </c>
    </row>
    <row r="45" spans="1:20">
      <c r="A45" s="42" t="s">
        <v>0</v>
      </c>
      <c r="B45" s="211">
        <f>+'[1]CONSUMO EN ARGENTINA POR COLOR'!H319/10000</f>
        <v>3.0147619999999997</v>
      </c>
      <c r="C45" s="6">
        <f>+'[1]CONSUMO EN ARGENTINA POR COLOR'!H331/10000</f>
        <v>2.8102999999999998</v>
      </c>
      <c r="D45" s="6">
        <f>+'[1]CONSUMO EN ARGENTINA POR COLOR'!H343/10000</f>
        <v>2.3563999999999998</v>
      </c>
      <c r="E45" s="6">
        <f>+'[1]CONSUMO EN ARGENTINA POR COLOR'!H355/10000</f>
        <v>1.0865</v>
      </c>
      <c r="F45" s="6">
        <f>+'[1]CONSUMO EN ARGENTINA POR COLOR'!H367/10000</f>
        <v>1.3949</v>
      </c>
      <c r="G45" s="69">
        <f>+'[1]CONSUMO EN ARGENTINA POR COLOR'!H379/10000</f>
        <v>1.7755000000000001</v>
      </c>
      <c r="H45" s="37">
        <f>+'[1]CONSUMO EN ARGENTINA POR COLOR'!H391/10000</f>
        <v>2.2328000000000001</v>
      </c>
      <c r="I45" s="7">
        <f t="shared" si="59"/>
        <v>0.25756125035201349</v>
      </c>
      <c r="J45" s="2"/>
      <c r="K45" s="42" t="s">
        <v>0</v>
      </c>
      <c r="L45" s="6">
        <f>+SUM('[1]CONSUMO EN ARGENTINA POR COLOR'!H308:H319)/10000</f>
        <v>46.538463</v>
      </c>
      <c r="M45" s="6">
        <f t="shared" ref="M45:R45" si="63">+SUM(C43:C45)+SUM(B46:B54)</f>
        <v>42.154199999999996</v>
      </c>
      <c r="N45" s="6">
        <f t="shared" si="63"/>
        <v>37.479099999999995</v>
      </c>
      <c r="O45" s="6">
        <f t="shared" si="63"/>
        <v>29.408900000000003</v>
      </c>
      <c r="P45" s="6">
        <f t="shared" si="63"/>
        <v>28.057899999999997</v>
      </c>
      <c r="Q45" s="6">
        <f t="shared" si="63"/>
        <v>25.683600000000002</v>
      </c>
      <c r="R45" s="37">
        <f t="shared" si="63"/>
        <v>32.310899999999997</v>
      </c>
      <c r="S45" s="80">
        <f t="shared" si="61"/>
        <v>0.25803625659954199</v>
      </c>
      <c r="T45" s="7">
        <f t="shared" si="62"/>
        <v>-5.1796310819623992E-2</v>
      </c>
    </row>
    <row r="46" spans="1:20">
      <c r="A46" s="42" t="s">
        <v>1</v>
      </c>
      <c r="B46" s="211">
        <f>+'[1]CONSUMO EN ARGENTINA POR COLOR'!H320/10000</f>
        <v>2.6665000000000001</v>
      </c>
      <c r="C46" s="6">
        <f>+'[1]CONSUMO EN ARGENTINA POR COLOR'!H332/10000</f>
        <v>2.5139999999999998</v>
      </c>
      <c r="D46" s="6">
        <f>+'[1]CONSUMO EN ARGENTINA POR COLOR'!H344/10000</f>
        <v>2.2711000000000001</v>
      </c>
      <c r="E46" s="6">
        <f>+'[1]CONSUMO EN ARGENTINA POR COLOR'!H356/10000</f>
        <v>1.0679000000000001</v>
      </c>
      <c r="F46" s="6">
        <f>+'[1]CONSUMO EN ARGENTINA POR COLOR'!H368/10000</f>
        <v>0.99180000000000001</v>
      </c>
      <c r="G46" s="69">
        <f>+'[1]CONSUMO EN ARGENTINA POR COLOR'!H380/10000</f>
        <v>2.1981999999999999</v>
      </c>
      <c r="H46" s="37">
        <f>+'[1]CONSUMO EN ARGENTINA POR COLOR'!H392/10000</f>
        <v>2.4502999999999999</v>
      </c>
      <c r="I46" s="7">
        <f t="shared" ref="I46" si="64">+H46/G46-1</f>
        <v>0.11468474206168677</v>
      </c>
      <c r="J46" s="2"/>
      <c r="K46" s="42" t="s">
        <v>1</v>
      </c>
      <c r="L46" s="6">
        <f>+SUM('[1]CONSUMO EN ARGENTINA POR COLOR'!H309:H320)/10000</f>
        <v>45.863339000000003</v>
      </c>
      <c r="M46" s="6">
        <f t="shared" ref="M46:R46" si="65">+SUM(C43:C46)+SUM(B47:B54)</f>
        <v>42.0017</v>
      </c>
      <c r="N46" s="6">
        <f t="shared" si="65"/>
        <v>37.236199999999997</v>
      </c>
      <c r="O46" s="6">
        <f t="shared" si="65"/>
        <v>28.2057</v>
      </c>
      <c r="P46" s="6">
        <f t="shared" si="65"/>
        <v>27.9818</v>
      </c>
      <c r="Q46" s="6">
        <f t="shared" si="65"/>
        <v>26.89</v>
      </c>
      <c r="R46" s="37">
        <f t="shared" si="65"/>
        <v>32.563000000000002</v>
      </c>
      <c r="S46" s="80">
        <f t="shared" si="61"/>
        <v>0.210970621048717</v>
      </c>
      <c r="T46" s="7">
        <f t="shared" si="62"/>
        <v>-4.9632648968310544E-2</v>
      </c>
    </row>
    <row r="47" spans="1:20">
      <c r="A47" s="42" t="s">
        <v>2</v>
      </c>
      <c r="B47" s="211">
        <f>+'[1]CONSUMO EN ARGENTINA POR COLOR'!H321/10000</f>
        <v>3.2383000000000002</v>
      </c>
      <c r="C47" s="6">
        <f>+'[1]CONSUMO EN ARGENTINA POR COLOR'!H333/10000</f>
        <v>3.1164000000000001</v>
      </c>
      <c r="D47" s="6">
        <f>+'[1]CONSUMO EN ARGENTINA POR COLOR'!H345/10000</f>
        <v>2.3290999999999999</v>
      </c>
      <c r="E47" s="6">
        <f>+'[1]CONSUMO EN ARGENTINA POR COLOR'!H357/10000</f>
        <v>1.8858999999999999</v>
      </c>
      <c r="F47" s="6">
        <f>+'[1]CONSUMO EN ARGENTINA POR COLOR'!H369/10000</f>
        <v>1.0302</v>
      </c>
      <c r="G47" s="69">
        <f>+'[1]CONSUMO EN ARGENTINA POR COLOR'!H381/10000</f>
        <v>2.4352</v>
      </c>
      <c r="H47" s="37">
        <f>+'[1]CONSUMO EN ARGENTINA POR COLOR'!H393/10000</f>
        <v>2.8197000000000001</v>
      </c>
      <c r="I47" s="7">
        <f t="shared" ref="I47" si="66">+H47/G47-1</f>
        <v>0.15789257555847569</v>
      </c>
      <c r="J47" s="2"/>
      <c r="K47" s="42" t="s">
        <v>2</v>
      </c>
      <c r="L47" s="6">
        <f>+SUM('[1]CONSUMO EN ARGENTINA POR COLOR'!H310:H321)/10000</f>
        <v>45.848273000000006</v>
      </c>
      <c r="M47" s="6">
        <f t="shared" ref="M47:R47" si="67">+SUM(C43:C47)+SUM(B48:B54)</f>
        <v>41.879799999999996</v>
      </c>
      <c r="N47" s="6">
        <f t="shared" si="67"/>
        <v>36.448900000000002</v>
      </c>
      <c r="O47" s="6">
        <f t="shared" si="67"/>
        <v>27.762500000000003</v>
      </c>
      <c r="P47" s="6">
        <f t="shared" si="67"/>
        <v>27.126099999999997</v>
      </c>
      <c r="Q47" s="6">
        <f t="shared" si="67"/>
        <v>28.294999999999998</v>
      </c>
      <c r="R47" s="37">
        <f t="shared" si="67"/>
        <v>32.947500000000005</v>
      </c>
      <c r="S47" s="80">
        <f t="shared" si="61"/>
        <v>0.16442834423042973</v>
      </c>
      <c r="T47" s="7">
        <f t="shared" si="62"/>
        <v>-4.6844905360570621E-2</v>
      </c>
    </row>
    <row r="48" spans="1:20">
      <c r="A48" s="42" t="s">
        <v>3</v>
      </c>
      <c r="B48" s="211">
        <f>+'[1]CONSUMO EN ARGENTINA POR COLOR'!H322/10000</f>
        <v>3.0758999999999999</v>
      </c>
      <c r="C48" s="6">
        <f>+'[1]CONSUMO EN ARGENTINA POR COLOR'!H334/10000</f>
        <v>3.4676</v>
      </c>
      <c r="D48" s="6">
        <f>+'[1]CONSUMO EN ARGENTINA POR COLOR'!H346/10000</f>
        <v>2.4815999999999998</v>
      </c>
      <c r="E48" s="6">
        <f>+'[1]CONSUMO EN ARGENTINA POR COLOR'!H358/10000</f>
        <v>2.1042000000000001</v>
      </c>
      <c r="F48" s="6">
        <f>+'[1]CONSUMO EN ARGENTINA POR COLOR'!H370/10000</f>
        <v>2.0868000000000002</v>
      </c>
      <c r="G48" s="69">
        <f>+'[1]CONSUMO EN ARGENTINA POR COLOR'!H382/10000</f>
        <v>2.4198</v>
      </c>
      <c r="H48" s="37">
        <f>+'[1]CONSUMO EN ARGENTINA POR COLOR'!H394/10000</f>
        <v>2.6934999999999998</v>
      </c>
      <c r="I48" s="7">
        <f t="shared" ref="I48" si="68">+H48/G48-1</f>
        <v>0.11310852136540195</v>
      </c>
      <c r="J48" s="2"/>
      <c r="K48" s="42" t="s">
        <v>3</v>
      </c>
      <c r="L48" s="6">
        <f>+SUM('[1]CONSUMO EN ARGENTINA POR COLOR'!H311:H322)/10000</f>
        <v>44.647480000000002</v>
      </c>
      <c r="M48" s="6">
        <f t="shared" ref="M48:R48" si="69">+SUM(C43:C48)+SUM(B49:B54)</f>
        <v>42.271500000000003</v>
      </c>
      <c r="N48" s="6">
        <f t="shared" si="69"/>
        <v>35.462899999999998</v>
      </c>
      <c r="O48" s="6">
        <f t="shared" si="69"/>
        <v>27.385100000000001</v>
      </c>
      <c r="P48" s="6">
        <f t="shared" si="69"/>
        <v>27.108699999999999</v>
      </c>
      <c r="Q48" s="6">
        <f t="shared" si="69"/>
        <v>28.628</v>
      </c>
      <c r="R48" s="37">
        <f t="shared" si="69"/>
        <v>33.221199999999996</v>
      </c>
      <c r="S48" s="80">
        <f t="shared" si="61"/>
        <v>0.16044432024591293</v>
      </c>
      <c r="T48" s="7">
        <f t="shared" si="62"/>
        <v>-4.704250230317808E-2</v>
      </c>
    </row>
    <row r="49" spans="1:20">
      <c r="A49" s="42" t="s">
        <v>4</v>
      </c>
      <c r="B49" s="211">
        <f>+'[1]CONSUMO EN ARGENTINA POR COLOR'!H323/10000</f>
        <v>3.1501999999999999</v>
      </c>
      <c r="C49" s="6">
        <f>+'[1]CONSUMO EN ARGENTINA POR COLOR'!H335/10000</f>
        <v>3.2780999999999998</v>
      </c>
      <c r="D49" s="6">
        <f>+'[1]CONSUMO EN ARGENTINA POR COLOR'!H347/10000</f>
        <v>2.2841999999999998</v>
      </c>
      <c r="E49" s="6">
        <f>+'[1]CONSUMO EN ARGENTINA POR COLOR'!H359/10000</f>
        <v>2.1513</v>
      </c>
      <c r="F49" s="6">
        <f>+'[1]CONSUMO EN ARGENTINA POR COLOR'!H371/10000</f>
        <v>2.0615000000000001</v>
      </c>
      <c r="G49" s="69">
        <f>+'[1]CONSUMO EN ARGENTINA POR COLOR'!H383/10000</f>
        <v>2.7170999999999998</v>
      </c>
      <c r="H49" s="37">
        <f>+'[1]CONSUMO EN ARGENTINA POR COLOR'!H395/10000</f>
        <v>2.3748</v>
      </c>
      <c r="I49" s="7">
        <f t="shared" ref="I49" si="70">+H49/G49-1</f>
        <v>-0.12597990504582091</v>
      </c>
      <c r="J49" s="2"/>
      <c r="K49" s="42" t="s">
        <v>4</v>
      </c>
      <c r="L49" s="6">
        <f>+SUM('[1]CONSUMO EN ARGENTINA POR COLOR'!H312:H323)/10000</f>
        <v>44.341159999999995</v>
      </c>
      <c r="M49" s="6">
        <f t="shared" ref="M49:R49" si="71">+SUM(C43:C49)+SUM(B50:B54)</f>
        <v>42.3994</v>
      </c>
      <c r="N49" s="6">
        <f t="shared" si="71"/>
        <v>34.469000000000001</v>
      </c>
      <c r="O49" s="6">
        <f t="shared" si="71"/>
        <v>27.252199999999998</v>
      </c>
      <c r="P49" s="6">
        <f t="shared" si="71"/>
        <v>27.018899999999995</v>
      </c>
      <c r="Q49" s="6">
        <f t="shared" si="71"/>
        <v>29.2836</v>
      </c>
      <c r="R49" s="37">
        <f t="shared" si="71"/>
        <v>32.878900000000002</v>
      </c>
      <c r="S49" s="80">
        <f t="shared" si="61"/>
        <v>0.12277520523432917</v>
      </c>
      <c r="T49" s="7">
        <f t="shared" si="62"/>
        <v>-4.9588869740569086E-2</v>
      </c>
    </row>
    <row r="50" spans="1:20">
      <c r="A50" s="42" t="s">
        <v>5</v>
      </c>
      <c r="B50" s="211">
        <f>+'[1]CONSUMO EN ARGENTINA POR COLOR'!H324/10000</f>
        <v>4.1218000000000004</v>
      </c>
      <c r="C50" s="6">
        <f>+'[1]CONSUMO EN ARGENTINA POR COLOR'!H336/10000</f>
        <v>3.2298</v>
      </c>
      <c r="D50" s="6">
        <f>+'[1]CONSUMO EN ARGENTINA POR COLOR'!H348/10000</f>
        <v>3.0901999999999998</v>
      </c>
      <c r="E50" s="6">
        <f>+'[1]CONSUMO EN ARGENTINA POR COLOR'!H360/10000</f>
        <v>2.4780000000000002</v>
      </c>
      <c r="F50" s="6">
        <f>+'[1]CONSUMO EN ARGENTINA POR COLOR'!H372/10000</f>
        <v>2.484</v>
      </c>
      <c r="G50" s="69">
        <f>+'[1]CONSUMO EN ARGENTINA POR COLOR'!H384/10000</f>
        <v>2.6871999999999998</v>
      </c>
      <c r="H50" s="37"/>
      <c r="I50" s="7"/>
      <c r="J50" s="2"/>
      <c r="K50" s="42" t="s">
        <v>5</v>
      </c>
      <c r="L50" s="6">
        <f>+SUM('[1]CONSUMO EN ARGENTINA POR COLOR'!H313:H324)/10000</f>
        <v>44.520547000000001</v>
      </c>
      <c r="M50" s="6">
        <f>+SUM(C43:C50)+SUM(B51:B54)</f>
        <v>41.507399999999997</v>
      </c>
      <c r="N50" s="6">
        <f>+SUM(D43:D50)+SUM(C51:C54)</f>
        <v>34.3294</v>
      </c>
      <c r="O50" s="6">
        <f>+SUM(E43:E50)+SUM(D51:D54)</f>
        <v>26.64</v>
      </c>
      <c r="P50" s="6">
        <f>+SUM(F43:F50)+SUM(E51:E54)</f>
        <v>27.024900000000002</v>
      </c>
      <c r="Q50" s="6">
        <f t="shared" ref="Q50" si="72">+SUM(G43:G50)+SUM(F51:F54)</f>
        <v>29.486800000000002</v>
      </c>
      <c r="R50" s="37"/>
      <c r="S50" s="80"/>
      <c r="T50" s="7"/>
    </row>
    <row r="51" spans="1:20">
      <c r="A51" s="42" t="s">
        <v>6</v>
      </c>
      <c r="B51" s="211">
        <f>+'[1]CONSUMO EN ARGENTINA POR COLOR'!H325/10000</f>
        <v>5.4321000000000002</v>
      </c>
      <c r="C51" s="6">
        <f>+'[1]CONSUMO EN ARGENTINA POR COLOR'!H337/10000</f>
        <v>4.3310000000000004</v>
      </c>
      <c r="D51" s="6">
        <f>+'[1]CONSUMO EN ARGENTINA POR COLOR'!H349/10000</f>
        <v>3.0859999999999999</v>
      </c>
      <c r="E51" s="6">
        <f>+'[1]CONSUMO EN ARGENTINA POR COLOR'!H361/10000</f>
        <v>3.2471999999999999</v>
      </c>
      <c r="F51" s="6">
        <f>+'[1]CONSUMO EN ARGENTINA POR COLOR'!H373/10000</f>
        <v>3.1160000000000001</v>
      </c>
      <c r="G51" s="69">
        <f>+'[1]CONSUMO EN ARGENTINA POR COLOR'!H385/10000</f>
        <v>3.0203000000000002</v>
      </c>
      <c r="H51" s="37"/>
      <c r="I51" s="7"/>
      <c r="J51" s="2"/>
      <c r="K51" s="42" t="s">
        <v>6</v>
      </c>
      <c r="L51" s="6">
        <f>+SUM('[1]CONSUMO EN ARGENTINA POR COLOR'!H314:H325)/10000</f>
        <v>45.288594000000003</v>
      </c>
      <c r="M51" s="6">
        <f>+SUM(C43:C51)+SUM(B52:B54)</f>
        <v>40.406300000000002</v>
      </c>
      <c r="N51" s="6">
        <f>+SUM(D43:D51)+SUM(C52:C54)</f>
        <v>33.084400000000002</v>
      </c>
      <c r="O51" s="6">
        <f>+SUM(E43:E51)+SUM(D52:D54)</f>
        <v>26.801200000000001</v>
      </c>
      <c r="P51" s="6">
        <f>+SUM(F43:F51)+SUM(E52:E54)</f>
        <v>26.893699999999999</v>
      </c>
      <c r="Q51" s="6">
        <f>+SUM(G43:G51)+SUM(F52:F54)</f>
        <v>29.391099999999998</v>
      </c>
      <c r="R51" s="37"/>
      <c r="S51" s="80"/>
      <c r="T51" s="7"/>
    </row>
    <row r="52" spans="1:20">
      <c r="A52" s="42" t="s">
        <v>7</v>
      </c>
      <c r="B52" s="211">
        <f>+'[1]CONSUMO EN ARGENTINA POR COLOR'!H326/10000</f>
        <v>5.0236999999999998</v>
      </c>
      <c r="C52" s="6">
        <f>+'[1]CONSUMO EN ARGENTINA POR COLOR'!H338/10000</f>
        <v>4.3167999999999997</v>
      </c>
      <c r="D52" s="6">
        <f>+'[1]CONSUMO EN ARGENTINA POR COLOR'!H350/10000</f>
        <v>3.7850999999999999</v>
      </c>
      <c r="E52" s="6">
        <f>+'[1]CONSUMO EN ARGENTINA POR COLOR'!H362/10000</f>
        <v>3.7157</v>
      </c>
      <c r="F52" s="6">
        <f>+'[1]CONSUMO EN ARGENTINA POR COLOR'!H374/10000</f>
        <v>2.8378000000000001</v>
      </c>
      <c r="G52" s="69">
        <f>+'[1]CONSUMO EN ARGENTINA POR COLOR'!H386/10000</f>
        <v>2.7511000000000001</v>
      </c>
      <c r="H52" s="37"/>
      <c r="I52" s="7"/>
      <c r="J52" s="2"/>
      <c r="K52" s="42" t="s">
        <v>7</v>
      </c>
      <c r="L52" s="6">
        <f>+SUM('[1]CONSUMO EN ARGENTINA POR COLOR'!H315:H326)/10000</f>
        <v>44.962572999999999</v>
      </c>
      <c r="M52" s="6">
        <f>+SUM(C43:C52)+SUM(B53:B54)</f>
        <v>39.699399999999997</v>
      </c>
      <c r="N52" s="6">
        <f>+SUM(D43:D52)+SUM(C53:C54)</f>
        <v>32.552700000000002</v>
      </c>
      <c r="O52" s="6">
        <f>+SUM(E43:E52)+SUM(D53:D54)</f>
        <v>26.7318</v>
      </c>
      <c r="P52" s="6">
        <f>+SUM(F43:F52)+SUM(E53:E54)</f>
        <v>26.015799999999999</v>
      </c>
      <c r="Q52" s="6">
        <f>+SUM(G43:G52)+SUM(F53:F54)</f>
        <v>29.304400000000001</v>
      </c>
      <c r="R52" s="37"/>
      <c r="S52" s="80"/>
      <c r="T52" s="7"/>
    </row>
    <row r="53" spans="1:20">
      <c r="A53" s="42" t="s">
        <v>8</v>
      </c>
      <c r="B53" s="211">
        <f>+'[1]CONSUMO EN ARGENTINA POR COLOR'!H327/10000</f>
        <v>4.9359999999999999</v>
      </c>
      <c r="C53" s="6">
        <f>+'[1]CONSUMO EN ARGENTINA POR COLOR'!H339/10000</f>
        <v>4.5545999999999998</v>
      </c>
      <c r="D53" s="6">
        <f>+'[1]CONSUMO EN ARGENTINA POR COLOR'!H351/10000</f>
        <v>3.2957000000000001</v>
      </c>
      <c r="E53" s="6">
        <f>+'[1]CONSUMO EN ARGENTINA POR COLOR'!H363/10000</f>
        <v>3.9805999999999999</v>
      </c>
      <c r="F53" s="6">
        <f>+'[1]CONSUMO EN ARGENTINA POR COLOR'!H375/10000</f>
        <v>3.5640999999999998</v>
      </c>
      <c r="G53" s="69">
        <f>+'[1]CONSUMO EN ARGENTINA POR COLOR'!H387/10000</f>
        <v>4.3417000000000003</v>
      </c>
      <c r="H53" s="37"/>
      <c r="I53" s="7"/>
      <c r="J53" s="2"/>
      <c r="K53" s="42" t="s">
        <v>8</v>
      </c>
      <c r="L53" s="6">
        <f>+SUM('[1]CONSUMO EN ARGENTINA POR COLOR'!H316:H327)/10000</f>
        <v>44.471057999999999</v>
      </c>
      <c r="M53" s="6">
        <f>+SUM(C43:C53)+SUM(B54)</f>
        <v>39.317999999999998</v>
      </c>
      <c r="N53" s="6">
        <f>+SUM(D43:D53)+SUM(C54)</f>
        <v>31.293799999999997</v>
      </c>
      <c r="O53" s="6">
        <f>+SUM(E43:E53)+SUM(D54)</f>
        <v>27.416699999999999</v>
      </c>
      <c r="P53" s="6">
        <f>+SUM(F43:F53)+SUM(E54)</f>
        <v>25.599299999999999</v>
      </c>
      <c r="Q53" s="6">
        <f>+SUM(G43:G53)+SUM(F54)</f>
        <v>30.082000000000001</v>
      </c>
      <c r="R53" s="37"/>
      <c r="S53" s="80"/>
      <c r="T53" s="7"/>
    </row>
    <row r="54" spans="1:20">
      <c r="A54" s="42" t="s">
        <v>9</v>
      </c>
      <c r="B54" s="211">
        <f>+'[1]CONSUMO EN ARGENTINA POR COLOR'!H328/10000</f>
        <v>3.9777999999999998</v>
      </c>
      <c r="C54" s="6">
        <f>+'[1]CONSUMO EN ARGENTINA POR COLOR'!H340/10000</f>
        <v>2.8176000000000001</v>
      </c>
      <c r="D54" s="6">
        <f>+'[1]CONSUMO EN ARGENTINA POR COLOR'!H352/10000</f>
        <v>2.4367999999999999</v>
      </c>
      <c r="E54" s="6">
        <f>+'[1]CONSUMO EN ARGENTINA POR COLOR'!H364/10000</f>
        <v>3.0889000000000002</v>
      </c>
      <c r="F54" s="6">
        <f>+'[1]CONSUMO EN ARGENTINA POR COLOR'!H376/10000</f>
        <v>2.5057999999999998</v>
      </c>
      <c r="G54" s="69">
        <f>+'[1]CONSUMO EN ARGENTINA POR COLOR'!H388/10000</f>
        <v>3.8708999999999998</v>
      </c>
      <c r="H54" s="37"/>
      <c r="I54" s="7"/>
      <c r="J54" s="2"/>
      <c r="K54" s="42" t="s">
        <v>9</v>
      </c>
      <c r="L54" s="6">
        <f>+SUM('[1]CONSUMO EN ARGENTINA POR COLOR'!H317:H328)/10000</f>
        <v>43.532162</v>
      </c>
      <c r="M54" s="6">
        <f>+SUM(C43:C54)</f>
        <v>38.157799999999995</v>
      </c>
      <c r="N54" s="6">
        <f>+SUM(D43:D54)</f>
        <v>30.912999999999997</v>
      </c>
      <c r="O54" s="6">
        <f>+SUM(E43:E54)</f>
        <v>28.068799999999996</v>
      </c>
      <c r="P54" s="6">
        <f>+SUM(F43:F54)</f>
        <v>25.016200000000001</v>
      </c>
      <c r="Q54" s="6">
        <f>+SUM(G43:G54)</f>
        <v>31.447099999999999</v>
      </c>
      <c r="R54" s="37"/>
      <c r="S54" s="80"/>
      <c r="T54" s="7"/>
    </row>
    <row r="55" spans="1:20" ht="28">
      <c r="A55" s="53" t="s">
        <v>13</v>
      </c>
      <c r="B55" s="212">
        <f>SUM(B43:B54)</f>
        <v>43.532162</v>
      </c>
      <c r="C55" s="54">
        <f t="shared" ref="C55:G55" si="73">SUM(C43:C54)</f>
        <v>38.157799999999995</v>
      </c>
      <c r="D55" s="54">
        <f t="shared" si="73"/>
        <v>30.912999999999997</v>
      </c>
      <c r="E55" s="54">
        <f t="shared" si="73"/>
        <v>28.068799999999996</v>
      </c>
      <c r="F55" s="54">
        <f t="shared" si="73"/>
        <v>25.016200000000001</v>
      </c>
      <c r="G55" s="201">
        <f t="shared" si="73"/>
        <v>31.447099999999999</v>
      </c>
      <c r="H55" s="201"/>
      <c r="I55" s="56"/>
      <c r="J55" s="3"/>
      <c r="K55" s="43" t="s">
        <v>14</v>
      </c>
      <c r="L55" s="46">
        <f>+AVERAGE(L43:L54)</f>
        <v>45.108136916666666</v>
      </c>
      <c r="M55" s="46">
        <f>+AVERAGE(M43:M54)</f>
        <v>41.274543666666666</v>
      </c>
      <c r="N55" s="46">
        <f t="shared" ref="N55:R55" si="74">+AVERAGE(N43:N54)</f>
        <v>34.91811666666667</v>
      </c>
      <c r="O55" s="46">
        <f t="shared" si="74"/>
        <v>28.108450000000001</v>
      </c>
      <c r="P55" s="46">
        <f t="shared" si="74"/>
        <v>26.960941666666667</v>
      </c>
      <c r="Q55" s="46">
        <f t="shared" si="74"/>
        <v>28.228666666666665</v>
      </c>
      <c r="R55" s="215">
        <f t="shared" si="74"/>
        <v>32.455542857142859</v>
      </c>
      <c r="S55" s="81">
        <f>+R55/Q55-1</f>
        <v>0.1497370116834964</v>
      </c>
      <c r="T55" s="77">
        <f>+POWER(R55/M55,0.2)-1</f>
        <v>-4.6937636761196444E-2</v>
      </c>
    </row>
    <row r="56" spans="1:20" ht="28">
      <c r="A56" s="57" t="s">
        <v>15</v>
      </c>
      <c r="B56" s="213">
        <f t="shared" ref="B56:G56" si="75">+B55/B$163</f>
        <v>4.6230251965192572E-2</v>
      </c>
      <c r="C56" s="58">
        <f t="shared" si="75"/>
        <v>4.2753693825118795E-2</v>
      </c>
      <c r="D56" s="58">
        <f t="shared" si="75"/>
        <v>3.6818631111094166E-2</v>
      </c>
      <c r="E56" s="58">
        <f t="shared" si="75"/>
        <v>3.1706868258825405E-2</v>
      </c>
      <c r="F56" s="58">
        <f t="shared" si="75"/>
        <v>2.6529276035249634E-2</v>
      </c>
      <c r="G56" s="206">
        <f t="shared" si="75"/>
        <v>3.7570560315330293E-2</v>
      </c>
      <c r="H56" s="203"/>
      <c r="I56" s="60"/>
      <c r="J56" s="3"/>
      <c r="K56" s="44" t="s">
        <v>15</v>
      </c>
      <c r="L56" s="48">
        <f t="shared" ref="L56:R56" si="76">+L55/L$163</f>
        <v>4.2172385411123253E-2</v>
      </c>
      <c r="M56" s="48">
        <f t="shared" si="76"/>
        <v>4.5247228455572157E-2</v>
      </c>
      <c r="N56" s="48">
        <f t="shared" si="76"/>
        <v>4.0122875464666329E-2</v>
      </c>
      <c r="O56" s="48">
        <f t="shared" si="76"/>
        <v>3.2890520014417557E-2</v>
      </c>
      <c r="P56" s="48">
        <f t="shared" si="76"/>
        <v>2.9348925288276085E-2</v>
      </c>
      <c r="Q56" s="48">
        <f t="shared" si="76"/>
        <v>3.1957434264374522E-2</v>
      </c>
      <c r="R56" s="203">
        <f t="shared" si="76"/>
        <v>3.8701922585524906E-2</v>
      </c>
      <c r="S56" s="74"/>
      <c r="T56" s="78"/>
    </row>
    <row r="57" spans="1:20" ht="29" thickBot="1">
      <c r="A57" s="61" t="s">
        <v>12</v>
      </c>
      <c r="B57" s="214"/>
      <c r="C57" s="63">
        <f>+C55/B55-1</f>
        <v>-0.12345727280900964</v>
      </c>
      <c r="D57" s="63">
        <f t="shared" ref="D57:G57" si="77">+D55/C55-1</f>
        <v>-0.18986419552489919</v>
      </c>
      <c r="E57" s="63">
        <f t="shared" si="77"/>
        <v>-9.2006599165399661E-2</v>
      </c>
      <c r="F57" s="63">
        <f t="shared" si="77"/>
        <v>-0.10875420395599367</v>
      </c>
      <c r="G57" s="207">
        <f t="shared" si="77"/>
        <v>0.25706941901647729</v>
      </c>
      <c r="H57" s="202"/>
      <c r="I57" s="65"/>
      <c r="J57" s="2"/>
      <c r="K57" s="45" t="s">
        <v>12</v>
      </c>
      <c r="L57" s="49"/>
      <c r="M57" s="50">
        <f>+M55/L55-1</f>
        <v>-8.4986734368617922E-2</v>
      </c>
      <c r="N57" s="50">
        <f t="shared" ref="N57:Q57" si="78">+N55/M55-1</f>
        <v>-0.15400356818804639</v>
      </c>
      <c r="O57" s="50">
        <f t="shared" si="78"/>
        <v>-0.19501815437736003</v>
      </c>
      <c r="P57" s="50">
        <f t="shared" si="78"/>
        <v>-4.0824319140092546E-2</v>
      </c>
      <c r="Q57" s="50">
        <f t="shared" si="78"/>
        <v>4.7020798296795396E-2</v>
      </c>
      <c r="R57" s="202">
        <f t="shared" ref="R57" si="79">+R55/Q55-1</f>
        <v>0.1497370116834964</v>
      </c>
      <c r="S57" s="75"/>
      <c r="T57" s="52"/>
    </row>
    <row r="58" spans="1:20" ht="15" thickBo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</row>
    <row r="59" spans="1:20" ht="15" thickBot="1">
      <c r="A59" s="275" t="s">
        <v>249</v>
      </c>
      <c r="B59" s="276"/>
      <c r="C59" s="276"/>
      <c r="D59" s="276"/>
      <c r="E59" s="276"/>
      <c r="F59" s="276"/>
      <c r="G59" s="276"/>
      <c r="H59" s="276"/>
      <c r="I59" s="277"/>
      <c r="J59" s="2"/>
      <c r="K59" s="275" t="s">
        <v>250</v>
      </c>
      <c r="L59" s="276"/>
      <c r="M59" s="276"/>
      <c r="N59" s="276"/>
      <c r="O59" s="276"/>
      <c r="P59" s="276"/>
      <c r="Q59" s="276"/>
      <c r="R59" s="276"/>
      <c r="S59" s="276"/>
      <c r="T59" s="277"/>
    </row>
    <row r="60" spans="1:20" ht="42">
      <c r="A60" s="38"/>
      <c r="B60" s="209">
        <v>2016</v>
      </c>
      <c r="C60" s="39">
        <f>+B60+1</f>
        <v>2017</v>
      </c>
      <c r="D60" s="39">
        <f t="shared" ref="D60:G60" si="80">+C60+1</f>
        <v>2018</v>
      </c>
      <c r="E60" s="39">
        <f t="shared" si="80"/>
        <v>2019</v>
      </c>
      <c r="F60" s="39">
        <f t="shared" si="80"/>
        <v>2020</v>
      </c>
      <c r="G60" s="210">
        <f t="shared" si="80"/>
        <v>2021</v>
      </c>
      <c r="H60" s="40">
        <f>+H42</f>
        <v>2022</v>
      </c>
      <c r="I60" s="41" t="s">
        <v>16</v>
      </c>
      <c r="J60" s="2"/>
      <c r="K60" s="67"/>
      <c r="L60" s="66">
        <v>2016</v>
      </c>
      <c r="M60" s="66">
        <f>+L60+1</f>
        <v>2017</v>
      </c>
      <c r="N60" s="66">
        <f t="shared" ref="N60:Q60" si="81">+M60+1</f>
        <v>2018</v>
      </c>
      <c r="O60" s="66">
        <f t="shared" si="81"/>
        <v>2019</v>
      </c>
      <c r="P60" s="66">
        <f t="shared" si="81"/>
        <v>2020</v>
      </c>
      <c r="Q60" s="66">
        <f t="shared" si="81"/>
        <v>2021</v>
      </c>
      <c r="R60" s="40">
        <f>+R42</f>
        <v>2022</v>
      </c>
      <c r="S60" s="79" t="s">
        <v>16</v>
      </c>
      <c r="T60" s="76" t="s">
        <v>21</v>
      </c>
    </row>
    <row r="61" spans="1:20">
      <c r="A61" s="42" t="s">
        <v>10</v>
      </c>
      <c r="B61" s="211">
        <f>+'[1]CONSUMO EN ARGENTINA POR COLOR'!K317/10000</f>
        <v>14.6005</v>
      </c>
      <c r="C61" s="6">
        <f>+'[1]CONSUMO EN ARGENTINA POR COLOR'!K329/10000</f>
        <v>15.3301</v>
      </c>
      <c r="D61" s="6">
        <f>+'[1]CONSUMO EN ARGENTINA POR COLOR'!K341/10000</f>
        <v>16.6891</v>
      </c>
      <c r="E61" s="6">
        <f>+'[1]CONSUMO EN ARGENTINA POR COLOR'!K353/10000</f>
        <v>15.4062</v>
      </c>
      <c r="F61" s="6">
        <f>+'[1]CONSUMO EN ARGENTINA POR COLOR'!K365/10000</f>
        <v>16.035499999999999</v>
      </c>
      <c r="G61" s="69">
        <f>+'[1]CONSUMO EN ARGENTINA POR COLOR'!K377/10000</f>
        <v>18.54</v>
      </c>
      <c r="H61" s="37">
        <f>+'[1]CONSUMO EN ARGENTINA POR COLOR'!K389/10000</f>
        <v>18.148700000000002</v>
      </c>
      <c r="I61" s="7">
        <f>+H61/G61-1</f>
        <v>-2.1105717367853161E-2</v>
      </c>
      <c r="J61" s="2"/>
      <c r="K61" s="42" t="s">
        <v>10</v>
      </c>
      <c r="L61" s="6">
        <f>+SUM('[1]CONSUMO EN ARGENTINA POR COLOR'!K306:K317)/10000</f>
        <v>239.98440499999998</v>
      </c>
      <c r="M61" s="6">
        <f t="shared" ref="M61:R61" si="82">+SUM(C61)+SUM(B62:B72)</f>
        <v>234.17456199999995</v>
      </c>
      <c r="N61" s="6">
        <f t="shared" si="82"/>
        <v>236.74299999999997</v>
      </c>
      <c r="O61" s="6">
        <f t="shared" si="82"/>
        <v>208.25040000000004</v>
      </c>
      <c r="P61" s="6">
        <f t="shared" si="82"/>
        <v>209.70920000000001</v>
      </c>
      <c r="Q61" s="6">
        <f t="shared" si="82"/>
        <v>206.87150000000003</v>
      </c>
      <c r="R61" s="37">
        <f t="shared" si="82"/>
        <v>217.18819999999999</v>
      </c>
      <c r="S61" s="80">
        <f>+R61/Q61-1</f>
        <v>4.9870088436541282E-2</v>
      </c>
      <c r="T61" s="7">
        <f>+POWER(R61/M61,0.2)-1</f>
        <v>-1.4947671641782678E-2</v>
      </c>
    </row>
    <row r="62" spans="1:20">
      <c r="A62" s="42" t="s">
        <v>11</v>
      </c>
      <c r="B62" s="211">
        <f>+'[1]CONSUMO EN ARGENTINA POR COLOR'!K318/10000</f>
        <v>17.201899999999998</v>
      </c>
      <c r="C62" s="6">
        <f>+'[1]CONSUMO EN ARGENTINA POR COLOR'!K330/10000</f>
        <v>13.5639</v>
      </c>
      <c r="D62" s="6">
        <f>+'[1]CONSUMO EN ARGENTINA POR COLOR'!K342/10000</f>
        <v>15.1774</v>
      </c>
      <c r="E62" s="6">
        <f>+'[1]CONSUMO EN ARGENTINA POR COLOR'!K354/10000</f>
        <v>14.770799999999999</v>
      </c>
      <c r="F62" s="6">
        <f>+'[1]CONSUMO EN ARGENTINA POR COLOR'!K366/10000</f>
        <v>13.878299999999999</v>
      </c>
      <c r="G62" s="69">
        <f>+'[1]CONSUMO EN ARGENTINA POR COLOR'!K378/10000</f>
        <v>16.034400000000002</v>
      </c>
      <c r="H62" s="37">
        <f>+'[1]CONSUMO EN ARGENTINA POR COLOR'!K390/10000</f>
        <v>18.4391</v>
      </c>
      <c r="I62" s="7">
        <f t="shared" ref="I62:I63" si="83">+H62/G62-1</f>
        <v>0.1499713116798882</v>
      </c>
      <c r="J62" s="2"/>
      <c r="K62" s="42" t="s">
        <v>11</v>
      </c>
      <c r="L62" s="6">
        <f>+SUM('[1]CONSUMO EN ARGENTINA POR COLOR'!K307:K318)/10000</f>
        <v>241.13978899999998</v>
      </c>
      <c r="M62" s="6">
        <f t="shared" ref="M62:R62" si="84">+SUM(C61:C62)+SUM(B63:B72)</f>
        <v>230.53656199999998</v>
      </c>
      <c r="N62" s="6">
        <f t="shared" si="84"/>
        <v>238.35649999999998</v>
      </c>
      <c r="O62" s="6">
        <f t="shared" si="84"/>
        <v>207.84380000000002</v>
      </c>
      <c r="P62" s="6">
        <f t="shared" si="84"/>
        <v>208.81670000000003</v>
      </c>
      <c r="Q62" s="6">
        <f t="shared" si="84"/>
        <v>209.02760000000004</v>
      </c>
      <c r="R62" s="37">
        <f t="shared" si="84"/>
        <v>219.59289999999999</v>
      </c>
      <c r="S62" s="80">
        <f t="shared" ref="S62:S67" si="85">+R62/Q62-1</f>
        <v>5.0544999799069457E-2</v>
      </c>
      <c r="T62" s="7">
        <f t="shared" ref="T62:T67" si="86">+POWER(R62/M62,0.2)-1</f>
        <v>-9.6796660352218566E-3</v>
      </c>
    </row>
    <row r="63" spans="1:20">
      <c r="A63" s="42" t="s">
        <v>0</v>
      </c>
      <c r="B63" s="211">
        <f>+'[1]CONSUMO EN ARGENTINA POR COLOR'!K319/10000</f>
        <v>19.654761999999998</v>
      </c>
      <c r="C63" s="6">
        <f>+'[1]CONSUMO EN ARGENTINA POR COLOR'!K331/10000</f>
        <v>19.466200000000001</v>
      </c>
      <c r="D63" s="6">
        <f>+'[1]CONSUMO EN ARGENTINA POR COLOR'!K343/10000</f>
        <v>19.5869</v>
      </c>
      <c r="E63" s="6">
        <f>+'[1]CONSUMO EN ARGENTINA POR COLOR'!K355/10000</f>
        <v>15.9079</v>
      </c>
      <c r="F63" s="6">
        <f>+'[1]CONSUMO EN ARGENTINA POR COLOR'!K367/10000</f>
        <v>13.873699999999999</v>
      </c>
      <c r="G63" s="69">
        <f>+'[1]CONSUMO EN ARGENTINA POR COLOR'!K379/10000</f>
        <v>14.0883</v>
      </c>
      <c r="H63" s="37">
        <f>+'[1]CONSUMO EN ARGENTINA POR COLOR'!K391/10000</f>
        <v>21.736899999999999</v>
      </c>
      <c r="I63" s="7">
        <f t="shared" si="83"/>
        <v>0.54290439584619854</v>
      </c>
      <c r="J63" s="2"/>
      <c r="K63" s="42" t="s">
        <v>0</v>
      </c>
      <c r="L63" s="6">
        <f>+SUM('[1]CONSUMO EN ARGENTINA POR COLOR'!K308:K319)/10000</f>
        <v>242.119665</v>
      </c>
      <c r="M63" s="6">
        <f t="shared" ref="M63:R63" si="87">+SUM(C61:C63)+SUM(B64:B72)</f>
        <v>230.34799999999998</v>
      </c>
      <c r="N63" s="6">
        <f t="shared" si="87"/>
        <v>238.47719999999998</v>
      </c>
      <c r="O63" s="6">
        <f t="shared" si="87"/>
        <v>204.16480000000001</v>
      </c>
      <c r="P63" s="6">
        <f t="shared" si="87"/>
        <v>206.78250000000003</v>
      </c>
      <c r="Q63" s="6">
        <f t="shared" si="87"/>
        <v>209.2422</v>
      </c>
      <c r="R63" s="37">
        <f t="shared" si="87"/>
        <v>227.24150000000003</v>
      </c>
      <c r="S63" s="80">
        <f t="shared" si="85"/>
        <v>8.6021366626808815E-2</v>
      </c>
      <c r="T63" s="7">
        <f t="shared" si="86"/>
        <v>-2.7118922160347392E-3</v>
      </c>
    </row>
    <row r="64" spans="1:20">
      <c r="A64" s="42" t="s">
        <v>1</v>
      </c>
      <c r="B64" s="211">
        <f>+'[1]CONSUMO EN ARGENTINA POR COLOR'!K320/10000</f>
        <v>20.888500000000001</v>
      </c>
      <c r="C64" s="6">
        <f>+'[1]CONSUMO EN ARGENTINA POR COLOR'!K332/10000</f>
        <v>20.062799999999999</v>
      </c>
      <c r="D64" s="6">
        <f>+'[1]CONSUMO EN ARGENTINA POR COLOR'!K344/10000</f>
        <v>17.106400000000001</v>
      </c>
      <c r="E64" s="6">
        <f>+'[1]CONSUMO EN ARGENTINA POR COLOR'!K356/10000</f>
        <v>15.8171</v>
      </c>
      <c r="F64" s="6">
        <f>+'[1]CONSUMO EN ARGENTINA POR COLOR'!K368/10000</f>
        <v>14.457700000000001</v>
      </c>
      <c r="G64" s="69">
        <f>+'[1]CONSUMO EN ARGENTINA POR COLOR'!K380/10000</f>
        <v>18.8245</v>
      </c>
      <c r="H64" s="37">
        <f>+'[1]CONSUMO EN ARGENTINA POR COLOR'!K392/10000</f>
        <v>19.415800000000001</v>
      </c>
      <c r="I64" s="7">
        <f t="shared" ref="I64" si="88">+H64/G64-1</f>
        <v>3.1411192860368198E-2</v>
      </c>
      <c r="J64" s="2"/>
      <c r="K64" s="42" t="s">
        <v>1</v>
      </c>
      <c r="L64" s="6">
        <f>+SUM('[1]CONSUMO EN ARGENTINA POR COLOR'!K309:K320)/10000</f>
        <v>242.534254</v>
      </c>
      <c r="M64" s="6">
        <f t="shared" ref="M64:R64" si="89">+SUM(C61:C64)+SUM(B65:B72)</f>
        <v>229.52229999999997</v>
      </c>
      <c r="N64" s="6">
        <f t="shared" si="89"/>
        <v>235.52080000000001</v>
      </c>
      <c r="O64" s="6">
        <f t="shared" si="89"/>
        <v>202.87549999999999</v>
      </c>
      <c r="P64" s="6">
        <f t="shared" si="89"/>
        <v>205.42309999999998</v>
      </c>
      <c r="Q64" s="6">
        <f t="shared" si="89"/>
        <v>213.60900000000001</v>
      </c>
      <c r="R64" s="37">
        <f t="shared" si="89"/>
        <v>227.83280000000002</v>
      </c>
      <c r="S64" s="80">
        <f t="shared" si="85"/>
        <v>6.6588018295109297E-2</v>
      </c>
      <c r="T64" s="7">
        <f t="shared" si="86"/>
        <v>-1.4765420246785066E-3</v>
      </c>
    </row>
    <row r="65" spans="1:20">
      <c r="A65" s="42" t="s">
        <v>2</v>
      </c>
      <c r="B65" s="211">
        <f>+'[1]CONSUMO EN ARGENTINA POR COLOR'!K321/10000</f>
        <v>19.275700000000001</v>
      </c>
      <c r="C65" s="6">
        <f>+'[1]CONSUMO EN ARGENTINA POR COLOR'!K333/10000</f>
        <v>24.112100000000002</v>
      </c>
      <c r="D65" s="6">
        <f>+'[1]CONSUMO EN ARGENTINA POR COLOR'!K345/10000</f>
        <v>15.4651</v>
      </c>
      <c r="E65" s="6">
        <f>+'[1]CONSUMO EN ARGENTINA POR COLOR'!K357/10000</f>
        <v>19.655999999999999</v>
      </c>
      <c r="F65" s="6">
        <f>+'[1]CONSUMO EN ARGENTINA POR COLOR'!K369/10000</f>
        <v>14.8873</v>
      </c>
      <c r="G65" s="69">
        <f>+'[1]CONSUMO EN ARGENTINA POR COLOR'!K381/10000</f>
        <v>16.323699999999999</v>
      </c>
      <c r="H65" s="37">
        <f>+'[1]CONSUMO EN ARGENTINA POR COLOR'!K393/10000</f>
        <v>18.914899999999999</v>
      </c>
      <c r="I65" s="7">
        <f t="shared" ref="I65" si="90">+H65/G65-1</f>
        <v>0.15873852129112898</v>
      </c>
      <c r="J65" s="2"/>
      <c r="K65" s="42" t="s">
        <v>2</v>
      </c>
      <c r="L65" s="6">
        <f>+SUM('[1]CONSUMO EN ARGENTINA POR COLOR'!K310:K321)/10000</f>
        <v>241.38938599999997</v>
      </c>
      <c r="M65" s="6">
        <f t="shared" ref="M65:R65" si="91">+SUM(C61:C65)+SUM(B66:B72)</f>
        <v>234.3587</v>
      </c>
      <c r="N65" s="6">
        <f t="shared" si="91"/>
        <v>226.87379999999999</v>
      </c>
      <c r="O65" s="6">
        <f t="shared" si="91"/>
        <v>207.06640000000002</v>
      </c>
      <c r="P65" s="6">
        <f t="shared" si="91"/>
        <v>200.65439999999998</v>
      </c>
      <c r="Q65" s="6">
        <f t="shared" si="91"/>
        <v>215.0454</v>
      </c>
      <c r="R65" s="37">
        <f t="shared" si="91"/>
        <v>230.42400000000004</v>
      </c>
      <c r="S65" s="80">
        <f t="shared" si="85"/>
        <v>7.1513271151115276E-2</v>
      </c>
      <c r="T65" s="7">
        <f t="shared" si="86"/>
        <v>-3.3806242935457975E-3</v>
      </c>
    </row>
    <row r="66" spans="1:20">
      <c r="A66" s="42" t="s">
        <v>3</v>
      </c>
      <c r="B66" s="211">
        <f>+'[1]CONSUMO EN ARGENTINA POR COLOR'!K322/10000</f>
        <v>17.054300000000001</v>
      </c>
      <c r="C66" s="6">
        <f>+'[1]CONSUMO EN ARGENTINA POR COLOR'!K334/10000</f>
        <v>19.036999999999999</v>
      </c>
      <c r="D66" s="6">
        <f>+'[1]CONSUMO EN ARGENTINA POR COLOR'!K346/10000</f>
        <v>17.569600000000001</v>
      </c>
      <c r="E66" s="6">
        <f>+'[1]CONSUMO EN ARGENTINA POR COLOR'!K358/10000</f>
        <v>16.027100000000001</v>
      </c>
      <c r="F66" s="6">
        <f>+'[1]CONSUMO EN ARGENTINA POR COLOR'!K370/10000</f>
        <v>16.969200000000001</v>
      </c>
      <c r="G66" s="69">
        <f>+'[1]CONSUMO EN ARGENTINA POR COLOR'!K382/10000</f>
        <v>16.997800000000002</v>
      </c>
      <c r="H66" s="37">
        <f>+'[1]CONSUMO EN ARGENTINA POR COLOR'!K394/10000</f>
        <v>16.029299999999999</v>
      </c>
      <c r="I66" s="7">
        <f t="shared" ref="I66" si="92">+H66/G66-1</f>
        <v>-5.6977961853887149E-2</v>
      </c>
      <c r="J66" s="2"/>
      <c r="K66" s="42" t="s">
        <v>3</v>
      </c>
      <c r="L66" s="6">
        <f>+SUM('[1]CONSUMO EN ARGENTINA POR COLOR'!K311:K322)/10000</f>
        <v>236.02750600000002</v>
      </c>
      <c r="M66" s="6">
        <f t="shared" ref="M66:R66" si="93">+SUM(C61:C66)+SUM(B67:B72)</f>
        <v>236.34139999999999</v>
      </c>
      <c r="N66" s="6">
        <f t="shared" si="93"/>
        <v>225.40640000000002</v>
      </c>
      <c r="O66" s="6">
        <f t="shared" si="93"/>
        <v>205.52390000000003</v>
      </c>
      <c r="P66" s="6">
        <f t="shared" si="93"/>
        <v>201.59649999999999</v>
      </c>
      <c r="Q66" s="6">
        <f t="shared" si="93"/>
        <v>215.07400000000001</v>
      </c>
      <c r="R66" s="37">
        <f t="shared" si="93"/>
        <v>229.4555</v>
      </c>
      <c r="S66" s="80">
        <f t="shared" si="85"/>
        <v>6.6867682751053037E-2</v>
      </c>
      <c r="T66" s="7">
        <f t="shared" si="86"/>
        <v>-5.8962005673829365E-3</v>
      </c>
    </row>
    <row r="67" spans="1:20">
      <c r="A67" s="42" t="s">
        <v>4</v>
      </c>
      <c r="B67" s="211">
        <f>+'[1]CONSUMO EN ARGENTINA POR COLOR'!K323/10000</f>
        <v>19.009499999999999</v>
      </c>
      <c r="C67" s="6">
        <f>+'[1]CONSUMO EN ARGENTINA POR COLOR'!K335/10000</f>
        <v>20.801400000000001</v>
      </c>
      <c r="D67" s="6">
        <f>+'[1]CONSUMO EN ARGENTINA POR COLOR'!K347/10000</f>
        <v>19.250800000000002</v>
      </c>
      <c r="E67" s="6">
        <f>+'[1]CONSUMO EN ARGENTINA POR COLOR'!K359/10000</f>
        <v>19.047000000000001</v>
      </c>
      <c r="F67" s="6">
        <f>+'[1]CONSUMO EN ARGENTINA POR COLOR'!K371/10000</f>
        <v>18.059999999999999</v>
      </c>
      <c r="G67" s="69">
        <f>+'[1]CONSUMO EN ARGENTINA POR COLOR'!K383/10000</f>
        <v>19.844100000000001</v>
      </c>
      <c r="H67" s="37">
        <f>+'[1]CONSUMO EN ARGENTINA POR COLOR'!K395/10000</f>
        <v>19.150200000000002</v>
      </c>
      <c r="I67" s="7">
        <f t="shared" ref="I67" si="94">+H67/G67-1</f>
        <v>-3.4967572225497734E-2</v>
      </c>
      <c r="J67" s="2"/>
      <c r="K67" s="42" t="s">
        <v>4</v>
      </c>
      <c r="L67" s="6">
        <f>+SUM('[1]CONSUMO EN ARGENTINA POR COLOR'!K312:K323)/10000</f>
        <v>234.35734399999998</v>
      </c>
      <c r="M67" s="6">
        <f t="shared" ref="M67:R67" si="95">+SUM(C61:C67)+SUM(B68:B72)</f>
        <v>238.13329999999999</v>
      </c>
      <c r="N67" s="6">
        <f t="shared" si="95"/>
        <v>223.85580000000002</v>
      </c>
      <c r="O67" s="6">
        <f t="shared" si="95"/>
        <v>205.32010000000002</v>
      </c>
      <c r="P67" s="6">
        <f t="shared" si="95"/>
        <v>200.6095</v>
      </c>
      <c r="Q67" s="6">
        <f t="shared" si="95"/>
        <v>216.85809999999998</v>
      </c>
      <c r="R67" s="37">
        <f t="shared" si="95"/>
        <v>228.76160000000002</v>
      </c>
      <c r="S67" s="80">
        <f t="shared" si="85"/>
        <v>5.4890732695712208E-2</v>
      </c>
      <c r="T67" s="7">
        <f t="shared" si="86"/>
        <v>-7.9978829066220669E-3</v>
      </c>
    </row>
    <row r="68" spans="1:20">
      <c r="A68" s="42" t="s">
        <v>5</v>
      </c>
      <c r="B68" s="211">
        <f>+'[1]CONSUMO EN ARGENTINA POR COLOR'!K324/10000</f>
        <v>21.418299999999999</v>
      </c>
      <c r="C68" s="6">
        <f>+'[1]CONSUMO EN ARGENTINA POR COLOR'!K336/10000</f>
        <v>21.281700000000001</v>
      </c>
      <c r="D68" s="6">
        <f>+'[1]CONSUMO EN ARGENTINA POR COLOR'!K348/10000</f>
        <v>18.7835</v>
      </c>
      <c r="E68" s="6">
        <f>+'[1]CONSUMO EN ARGENTINA POR COLOR'!K360/10000</f>
        <v>19.191099999999999</v>
      </c>
      <c r="F68" s="6">
        <f>+'[1]CONSUMO EN ARGENTINA POR COLOR'!K372/10000</f>
        <v>16.5974</v>
      </c>
      <c r="G68" s="69">
        <f>+'[1]CONSUMO EN ARGENTINA POR COLOR'!K384/10000</f>
        <v>17.9544</v>
      </c>
      <c r="H68" s="37"/>
      <c r="I68" s="7"/>
      <c r="J68" s="2"/>
      <c r="K68" s="42" t="s">
        <v>5</v>
      </c>
      <c r="L68" s="6">
        <f>+SUM('[1]CONSUMO EN ARGENTINA POR COLOR'!K313:K324)/10000</f>
        <v>235.15884399999999</v>
      </c>
      <c r="M68" s="6">
        <f>+SUM(C61:C68)+SUM(B69:B72)</f>
        <v>237.9967</v>
      </c>
      <c r="N68" s="6">
        <f>+SUM(D61:D68)+SUM(C69:C72)</f>
        <v>221.35760000000002</v>
      </c>
      <c r="O68" s="6">
        <f>+SUM(E61:E68)+SUM(D69:D72)</f>
        <v>205.7277</v>
      </c>
      <c r="P68" s="6">
        <f>+SUM(F61:F68)+SUM(E69:E72)</f>
        <v>198.01579999999998</v>
      </c>
      <c r="Q68" s="6">
        <f t="shared" ref="Q68" si="96">+SUM(G61:G68)+SUM(F69:F72)</f>
        <v>218.21510000000001</v>
      </c>
      <c r="R68" s="37"/>
      <c r="S68" s="80"/>
      <c r="T68" s="7"/>
    </row>
    <row r="69" spans="1:20">
      <c r="A69" s="42" t="s">
        <v>6</v>
      </c>
      <c r="B69" s="211">
        <f>+'[1]CONSUMO EN ARGENTINA POR COLOR'!K325/10000</f>
        <v>22.254899999999999</v>
      </c>
      <c r="C69" s="6">
        <f>+'[1]CONSUMO EN ARGENTINA POR COLOR'!K337/10000</f>
        <v>24.430299999999999</v>
      </c>
      <c r="D69" s="6">
        <f>+'[1]CONSUMO EN ARGENTINA POR COLOR'!K349/10000</f>
        <v>17.6066</v>
      </c>
      <c r="E69" s="6">
        <f>+'[1]CONSUMO EN ARGENTINA POR COLOR'!K361/10000</f>
        <v>17.7836</v>
      </c>
      <c r="F69" s="6">
        <f>+'[1]CONSUMO EN ARGENTINA POR COLOR'!K373/10000</f>
        <v>20.909400000000002</v>
      </c>
      <c r="G69" s="69">
        <f>+'[1]CONSUMO EN ARGENTINA POR COLOR'!K385/10000</f>
        <v>16.974699999999999</v>
      </c>
      <c r="H69" s="37"/>
      <c r="I69" s="7"/>
      <c r="J69" s="2"/>
      <c r="K69" s="42" t="s">
        <v>6</v>
      </c>
      <c r="L69" s="6">
        <f>+SUM('[1]CONSUMO EN ARGENTINA POR COLOR'!K314:K325)/10000</f>
        <v>235.90588300000002</v>
      </c>
      <c r="M69" s="6">
        <f>+SUM(C61:C69)+SUM(B70:B72)</f>
        <v>240.1721</v>
      </c>
      <c r="N69" s="6">
        <f>+SUM(D61:D69)+SUM(C70:C72)</f>
        <v>214.53390000000002</v>
      </c>
      <c r="O69" s="6">
        <f>+SUM(E61:E69)+SUM(D70:D72)</f>
        <v>205.90469999999999</v>
      </c>
      <c r="P69" s="6">
        <f>+SUM(F61:F69)+SUM(E70:E72)</f>
        <v>201.14159999999998</v>
      </c>
      <c r="Q69" s="6">
        <f>+SUM(G61:G69)+SUM(F70:F72)</f>
        <v>214.28040000000001</v>
      </c>
      <c r="R69" s="37"/>
      <c r="S69" s="80"/>
      <c r="T69" s="7"/>
    </row>
    <row r="70" spans="1:20">
      <c r="A70" s="42" t="s">
        <v>7</v>
      </c>
      <c r="B70" s="211">
        <f>+'[1]CONSUMO EN ARGENTINA POR COLOR'!K326/10000</f>
        <v>22.1052</v>
      </c>
      <c r="C70" s="6">
        <f>+'[1]CONSUMO EN ARGENTINA POR COLOR'!K338/10000</f>
        <v>21.5154</v>
      </c>
      <c r="D70" s="6">
        <f>+'[1]CONSUMO EN ARGENTINA POR COLOR'!K350/10000</f>
        <v>17.435600000000001</v>
      </c>
      <c r="E70" s="6">
        <f>+'[1]CONSUMO EN ARGENTINA POR COLOR'!K362/10000</f>
        <v>18.594899999999999</v>
      </c>
      <c r="F70" s="6">
        <f>+'[1]CONSUMO EN ARGENTINA POR COLOR'!K374/10000</f>
        <v>19.808499999999999</v>
      </c>
      <c r="G70" s="69">
        <f>+'[1]CONSUMO EN ARGENTINA POR COLOR'!K386/10000</f>
        <v>17.276700000000002</v>
      </c>
      <c r="H70" s="37"/>
      <c r="I70" s="7"/>
      <c r="J70" s="2"/>
      <c r="K70" s="42" t="s">
        <v>7</v>
      </c>
      <c r="L70" s="6">
        <f>+SUM('[1]CONSUMO EN ARGENTINA POR COLOR'!K315:K326)/10000</f>
        <v>236.013958</v>
      </c>
      <c r="M70" s="6">
        <f>+SUM(C61:C70)+SUM(B71:B72)</f>
        <v>239.58229999999998</v>
      </c>
      <c r="N70" s="6">
        <f>+SUM(D61:D70)+SUM(C71:C72)</f>
        <v>210.45410000000004</v>
      </c>
      <c r="O70" s="6">
        <f>+SUM(E61:E70)+SUM(D71:D72)</f>
        <v>207.06399999999999</v>
      </c>
      <c r="P70" s="6">
        <f>+SUM(F61:F70)+SUM(E71:E72)</f>
        <v>202.3552</v>
      </c>
      <c r="Q70" s="6">
        <f>+SUM(G61:G70)+SUM(F71:F72)</f>
        <v>211.74860000000001</v>
      </c>
      <c r="R70" s="37"/>
      <c r="S70" s="80"/>
      <c r="T70" s="7"/>
    </row>
    <row r="71" spans="1:20">
      <c r="A71" s="42" t="s">
        <v>8</v>
      </c>
      <c r="B71" s="211">
        <f>+'[1]CONSUMO EN ARGENTINA POR COLOR'!K327/10000</f>
        <v>21.259899999999998</v>
      </c>
      <c r="C71" s="6">
        <f>+'[1]CONSUMO EN ARGENTINA POR COLOR'!K339/10000</f>
        <v>18.856000000000002</v>
      </c>
      <c r="D71" s="6">
        <f>+'[1]CONSUMO EN ARGENTINA POR COLOR'!K351/10000</f>
        <v>17.413900000000002</v>
      </c>
      <c r="E71" s="6">
        <f>+'[1]CONSUMO EN ARGENTINA POR COLOR'!K363/10000</f>
        <v>19.0715</v>
      </c>
      <c r="F71" s="6">
        <f>+'[1]CONSUMO EN ARGENTINA POR COLOR'!K375/10000</f>
        <v>18.974599999999999</v>
      </c>
      <c r="G71" s="69">
        <f>+'[1]CONSUMO EN ARGENTINA POR COLOR'!K387/10000</f>
        <v>23.8688</v>
      </c>
      <c r="H71" s="37"/>
      <c r="I71" s="7"/>
      <c r="J71" s="2"/>
      <c r="K71" s="42" t="s">
        <v>8</v>
      </c>
      <c r="L71" s="6">
        <f>+SUM('[1]CONSUMO EN ARGENTINA POR COLOR'!K316:K327)/10000</f>
        <v>234.63203399999998</v>
      </c>
      <c r="M71" s="6">
        <f>+SUM(C61:C71)+SUM(B72)</f>
        <v>237.17839999999998</v>
      </c>
      <c r="N71" s="6">
        <f>+SUM(D61:D71)+SUM(C72)</f>
        <v>209.01200000000003</v>
      </c>
      <c r="O71" s="6">
        <f>+SUM(E61:E71)+SUM(D72)</f>
        <v>208.72159999999997</v>
      </c>
      <c r="P71" s="6">
        <f>+SUM(F61:F71)+SUM(E72)</f>
        <v>202.25830000000002</v>
      </c>
      <c r="Q71" s="6">
        <f>+SUM(G61:G71)+SUM(F72)</f>
        <v>216.64280000000002</v>
      </c>
      <c r="R71" s="37"/>
      <c r="S71" s="80"/>
      <c r="T71" s="7"/>
    </row>
    <row r="72" spans="1:20">
      <c r="A72" s="42" t="s">
        <v>9</v>
      </c>
      <c r="B72" s="211">
        <f>+'[1]CONSUMO EN ARGENTINA POR COLOR'!K328/10000</f>
        <v>18.721499999999999</v>
      </c>
      <c r="C72" s="6">
        <f>+'[1]CONSUMO EN ARGENTINA POR COLOR'!K340/10000</f>
        <v>16.927099999999999</v>
      </c>
      <c r="D72" s="6">
        <f>+'[1]CONSUMO EN ARGENTINA POR COLOR'!K352/10000</f>
        <v>17.448399999999999</v>
      </c>
      <c r="E72" s="6">
        <f>+'[1]CONSUMO EN ARGENTINA POR COLOR'!K364/10000</f>
        <v>17.806699999999999</v>
      </c>
      <c r="F72" s="6">
        <f>+'[1]CONSUMO EN ARGENTINA POR COLOR'!K376/10000</f>
        <v>19.915400000000002</v>
      </c>
      <c r="G72" s="69">
        <f>+'[1]CONSUMO EN ARGENTINA POR COLOR'!K388/10000</f>
        <v>20.8521</v>
      </c>
      <c r="H72" s="37"/>
      <c r="I72" s="7"/>
      <c r="J72" s="2"/>
      <c r="K72" s="42" t="s">
        <v>9</v>
      </c>
      <c r="L72" s="6">
        <f>+SUM('[1]CONSUMO EN ARGENTINA POR COLOR'!K317:K328)/10000</f>
        <v>233.444962</v>
      </c>
      <c r="M72" s="6">
        <f>+SUM(C61:C72)</f>
        <v>235.38399999999999</v>
      </c>
      <c r="N72" s="6">
        <f>+SUM(D61:D72)</f>
        <v>209.53330000000003</v>
      </c>
      <c r="O72" s="6">
        <f>+SUM(E61:E72)</f>
        <v>209.07989999999998</v>
      </c>
      <c r="P72" s="6">
        <f>+SUM(F61:F72)</f>
        <v>204.36700000000002</v>
      </c>
      <c r="Q72" s="6">
        <f>+SUM(G61:G72)</f>
        <v>217.57950000000002</v>
      </c>
      <c r="R72" s="37"/>
      <c r="S72" s="80"/>
      <c r="T72" s="7"/>
    </row>
    <row r="73" spans="1:20" ht="28">
      <c r="A73" s="53" t="s">
        <v>13</v>
      </c>
      <c r="B73" s="212">
        <f>SUM(B61:B72)</f>
        <v>233.44496199999998</v>
      </c>
      <c r="C73" s="54">
        <f t="shared" ref="C73:G73" si="97">SUM(C61:C72)</f>
        <v>235.38399999999999</v>
      </c>
      <c r="D73" s="54">
        <f t="shared" si="97"/>
        <v>209.53330000000003</v>
      </c>
      <c r="E73" s="54">
        <f t="shared" si="97"/>
        <v>209.07989999999998</v>
      </c>
      <c r="F73" s="54">
        <f t="shared" si="97"/>
        <v>204.36700000000002</v>
      </c>
      <c r="G73" s="201">
        <f t="shared" si="97"/>
        <v>217.57950000000002</v>
      </c>
      <c r="H73" s="201"/>
      <c r="I73" s="56"/>
      <c r="J73" s="3"/>
      <c r="K73" s="43" t="s">
        <v>14</v>
      </c>
      <c r="L73" s="46">
        <f>+AVERAGE(L61:L72)</f>
        <v>237.72566916666668</v>
      </c>
      <c r="M73" s="46">
        <f>+AVERAGE(M61:M72)</f>
        <v>235.31069366666665</v>
      </c>
      <c r="N73" s="46">
        <f t="shared" ref="N73:R73" si="98">+AVERAGE(N61:N72)</f>
        <v>224.17703333333336</v>
      </c>
      <c r="O73" s="46">
        <f t="shared" si="98"/>
        <v>206.46189999999999</v>
      </c>
      <c r="P73" s="46">
        <f t="shared" si="98"/>
        <v>203.47748333333334</v>
      </c>
      <c r="Q73" s="46">
        <f t="shared" si="98"/>
        <v>213.68285</v>
      </c>
      <c r="R73" s="215">
        <f t="shared" si="98"/>
        <v>225.78521428571432</v>
      </c>
      <c r="S73" s="81">
        <f>+R73/Q73-1</f>
        <v>5.6637040762580249E-2</v>
      </c>
      <c r="T73" s="77">
        <f>+POWER(R73/M73,0.2)-1</f>
        <v>-8.2304574928155905E-3</v>
      </c>
    </row>
    <row r="74" spans="1:20" ht="28">
      <c r="A74" s="57" t="s">
        <v>15</v>
      </c>
      <c r="B74" s="213">
        <f t="shared" ref="B74:G74" si="99">+B73/B$163</f>
        <v>0.24791370144365457</v>
      </c>
      <c r="C74" s="58">
        <f t="shared" si="99"/>
        <v>0.26373468772653985</v>
      </c>
      <c r="D74" s="58">
        <f t="shared" si="99"/>
        <v>0.24956262019830586</v>
      </c>
      <c r="E74" s="58">
        <f t="shared" si="99"/>
        <v>0.23617927538293018</v>
      </c>
      <c r="F74" s="58">
        <f t="shared" si="99"/>
        <v>0.21672790253898921</v>
      </c>
      <c r="G74" s="206">
        <f t="shared" si="99"/>
        <v>0.25994714069435365</v>
      </c>
      <c r="H74" s="203"/>
      <c r="I74" s="60"/>
      <c r="J74" s="3"/>
      <c r="K74" s="44" t="s">
        <v>15</v>
      </c>
      <c r="L74" s="48">
        <f t="shared" ref="L74:R74" si="100">+L73/L$163</f>
        <v>0.22225388205979341</v>
      </c>
      <c r="M74" s="48">
        <f t="shared" si="100"/>
        <v>0.2579594047207715</v>
      </c>
      <c r="N74" s="48">
        <f t="shared" si="100"/>
        <v>0.2575919908950326</v>
      </c>
      <c r="O74" s="48">
        <f t="shared" si="100"/>
        <v>0.24158711185300774</v>
      </c>
      <c r="P74" s="48">
        <f t="shared" si="100"/>
        <v>0.22149988416687136</v>
      </c>
      <c r="Q74" s="48">
        <f t="shared" si="100"/>
        <v>0.24190854328811853</v>
      </c>
      <c r="R74" s="203">
        <f t="shared" si="100"/>
        <v>0.26923973888542513</v>
      </c>
      <c r="S74" s="74"/>
      <c r="T74" s="78"/>
    </row>
    <row r="75" spans="1:20" ht="29" thickBot="1">
      <c r="A75" s="61" t="s">
        <v>12</v>
      </c>
      <c r="B75" s="214"/>
      <c r="C75" s="63">
        <f>+C73/B73-1</f>
        <v>8.3061891050790759E-3</v>
      </c>
      <c r="D75" s="63">
        <f t="shared" ref="D75:G75" si="101">+D73/C73-1</f>
        <v>-0.10982352241443749</v>
      </c>
      <c r="E75" s="63">
        <f t="shared" si="101"/>
        <v>-2.1638565325895476E-3</v>
      </c>
      <c r="F75" s="63">
        <f t="shared" si="101"/>
        <v>-2.2541143361939464E-2</v>
      </c>
      <c r="G75" s="207">
        <f t="shared" si="101"/>
        <v>6.4650848718237341E-2</v>
      </c>
      <c r="H75" s="202"/>
      <c r="I75" s="65"/>
      <c r="J75" s="2"/>
      <c r="K75" s="45" t="s">
        <v>12</v>
      </c>
      <c r="L75" s="49"/>
      <c r="M75" s="50">
        <f>+M73/L73-1</f>
        <v>-1.0158665273571788E-2</v>
      </c>
      <c r="N75" s="50">
        <f t="shared" ref="N75:Q75" si="102">+N73/M73-1</f>
        <v>-4.7314723185104657E-2</v>
      </c>
      <c r="O75" s="50">
        <f t="shared" si="102"/>
        <v>-7.9022962655556195E-2</v>
      </c>
      <c r="P75" s="50">
        <f t="shared" si="102"/>
        <v>-1.4455047961229872E-2</v>
      </c>
      <c r="Q75" s="50">
        <f t="shared" si="102"/>
        <v>5.0154771424749667E-2</v>
      </c>
      <c r="R75" s="202">
        <f t="shared" ref="R75" si="103">+R73/Q73-1</f>
        <v>5.6637040762580249E-2</v>
      </c>
      <c r="S75" s="75"/>
      <c r="T75" s="52"/>
    </row>
    <row r="76" spans="1:20" ht="15" thickBo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</row>
    <row r="77" spans="1:20" ht="15" thickBot="1">
      <c r="A77" s="285" t="s">
        <v>251</v>
      </c>
      <c r="B77" s="286"/>
      <c r="C77" s="286"/>
      <c r="D77" s="286"/>
      <c r="E77" s="286"/>
      <c r="F77" s="286"/>
      <c r="G77" s="286"/>
      <c r="H77" s="286"/>
      <c r="I77" s="287"/>
      <c r="J77" s="2"/>
      <c r="K77" s="285" t="s">
        <v>252</v>
      </c>
      <c r="L77" s="286"/>
      <c r="M77" s="286"/>
      <c r="N77" s="286"/>
      <c r="O77" s="286"/>
      <c r="P77" s="286"/>
      <c r="Q77" s="286"/>
      <c r="R77" s="286"/>
      <c r="S77" s="286"/>
      <c r="T77" s="287"/>
    </row>
    <row r="78" spans="1:20" ht="42">
      <c r="A78" s="90"/>
      <c r="B78" s="106">
        <v>2016</v>
      </c>
      <c r="C78" s="86">
        <f>+B78+1</f>
        <v>2017</v>
      </c>
      <c r="D78" s="86">
        <f t="shared" ref="D78:G78" si="104">+C78+1</f>
        <v>2018</v>
      </c>
      <c r="E78" s="86">
        <f t="shared" si="104"/>
        <v>2019</v>
      </c>
      <c r="F78" s="86">
        <f t="shared" si="104"/>
        <v>2020</v>
      </c>
      <c r="G78" s="107">
        <f t="shared" si="104"/>
        <v>2021</v>
      </c>
      <c r="H78" s="106">
        <v>2022</v>
      </c>
      <c r="I78" s="92" t="s">
        <v>16</v>
      </c>
      <c r="J78" s="2"/>
      <c r="K78" s="90"/>
      <c r="L78" s="106">
        <v>2016</v>
      </c>
      <c r="M78" s="86">
        <f>+L78+1</f>
        <v>2017</v>
      </c>
      <c r="N78" s="86">
        <f t="shared" ref="N78:Q78" si="105">+M78+1</f>
        <v>2018</v>
      </c>
      <c r="O78" s="86">
        <f t="shared" si="105"/>
        <v>2019</v>
      </c>
      <c r="P78" s="86">
        <f t="shared" si="105"/>
        <v>2020</v>
      </c>
      <c r="Q78" s="107">
        <f t="shared" si="105"/>
        <v>2021</v>
      </c>
      <c r="R78" s="91">
        <v>2022</v>
      </c>
      <c r="S78" s="120" t="s">
        <v>16</v>
      </c>
      <c r="T78" s="116" t="s">
        <v>21</v>
      </c>
    </row>
    <row r="79" spans="1:20">
      <c r="A79" s="93" t="s">
        <v>10</v>
      </c>
      <c r="B79" s="108">
        <f>+'[1]CONSUMO EN ARGENTINA POR COLOR'!C317/10000</f>
        <v>42.8033</v>
      </c>
      <c r="C79" s="6">
        <f>+'[1]CONSUMO EN ARGENTINA POR COLOR'!C329/10000</f>
        <v>34.8887</v>
      </c>
      <c r="D79" s="6">
        <f>+'[1]CONSUMO EN ARGENTINA POR COLOR'!C341/10000</f>
        <v>34.824199999999998</v>
      </c>
      <c r="E79" s="6">
        <f>+'[1]CONSUMO EN ARGENTINA POR COLOR'!C353/10000</f>
        <v>34.807600000000001</v>
      </c>
      <c r="F79" s="6">
        <f>+'[1]CONSUMO EN ARGENTINA POR COLOR'!C365/10000</f>
        <v>42.286499999999997</v>
      </c>
      <c r="G79" s="109">
        <f>+'[1]CONSUMO EN ARGENTINA POR COLOR'!C377/10000</f>
        <v>30.4208</v>
      </c>
      <c r="H79" s="108">
        <f>+'[1]CONSUMO EN ARGENTINA POR COLOR'!C389/10000</f>
        <v>24.853200000000001</v>
      </c>
      <c r="I79" s="95">
        <f>+H79/G79-1</f>
        <v>-0.18301951296481356</v>
      </c>
      <c r="J79" s="2"/>
      <c r="K79" s="93" t="s">
        <v>10</v>
      </c>
      <c r="L79" s="108">
        <f>+SUM('[1]CONSUMO EN ARGENTINA POR COLOR'!C306:C317)/10000</f>
        <v>586.38679500000001</v>
      </c>
      <c r="M79" s="6">
        <f>+SUM(C79)+SUM(B80:B90)</f>
        <v>521.68769999999995</v>
      </c>
      <c r="N79" s="6">
        <f t="shared" ref="N79" si="106">+SUM(D79)+SUM(C80:C90)</f>
        <v>488.91809999999998</v>
      </c>
      <c r="O79" s="6">
        <f>+SUM(E79)+SUM(D80:D90)</f>
        <v>470.95859999999993</v>
      </c>
      <c r="P79" s="6">
        <f>+SUM(F79)+SUM(E80:E90)</f>
        <v>498.19559999999996</v>
      </c>
      <c r="Q79" s="109">
        <f t="shared" ref="Q79:R79" si="107">+SUM(G79)+SUM(F80:F90)</f>
        <v>510.40219999999999</v>
      </c>
      <c r="R79" s="94">
        <f t="shared" si="107"/>
        <v>393.98559999999998</v>
      </c>
      <c r="S79" s="121">
        <f>+R79/Q79-1</f>
        <v>-0.22808796670547271</v>
      </c>
      <c r="T79" s="117">
        <f>+POWER(R79/M79,0.2)-1</f>
        <v>-5.4603586738781185E-2</v>
      </c>
    </row>
    <row r="80" spans="1:20">
      <c r="A80" s="93" t="s">
        <v>11</v>
      </c>
      <c r="B80" s="108">
        <f>+'[1]CONSUMO EN ARGENTINA POR COLOR'!C318/10000</f>
        <v>38.200200000000002</v>
      </c>
      <c r="C80" s="6">
        <f>+'[1]CONSUMO EN ARGENTINA POR COLOR'!C330/10000</f>
        <v>34.707000000000001</v>
      </c>
      <c r="D80" s="6">
        <f>+'[1]CONSUMO EN ARGENTINA POR COLOR'!C342/10000</f>
        <v>31.557500000000001</v>
      </c>
      <c r="E80" s="6">
        <f>+'[1]CONSUMO EN ARGENTINA POR COLOR'!C354/10000</f>
        <v>34.5242</v>
      </c>
      <c r="F80" s="6">
        <f>+'[1]CONSUMO EN ARGENTINA POR COLOR'!C366/10000</f>
        <v>39.205599999999997</v>
      </c>
      <c r="G80" s="109">
        <f>+'[1]CONSUMO EN ARGENTINA POR COLOR'!C378/10000</f>
        <v>27.327200000000001</v>
      </c>
      <c r="H80" s="108">
        <f>+'[1]CONSUMO EN ARGENTINA POR COLOR'!C390/10000</f>
        <v>22.9437</v>
      </c>
      <c r="I80" s="95">
        <f t="shared" ref="I80:I81" si="108">+H80/G80-1</f>
        <v>-0.16040794519745893</v>
      </c>
      <c r="J80" s="2"/>
      <c r="K80" s="93" t="s">
        <v>11</v>
      </c>
      <c r="L80" s="108">
        <f>+SUM('[1]CONSUMO EN ARGENTINA POR COLOR'!C307:C318)/10000</f>
        <v>581.25850000000014</v>
      </c>
      <c r="M80" s="6">
        <f>+SUM(C79:C80)+SUM(B81:B90)</f>
        <v>518.19449999999995</v>
      </c>
      <c r="N80" s="6">
        <f t="shared" ref="N80" si="109">+SUM(D79:D80)+SUM(C81:C90)</f>
        <v>485.76859999999999</v>
      </c>
      <c r="O80" s="6">
        <f>+SUM(E79:E80)+SUM(D81:D90)</f>
        <v>473.92529999999994</v>
      </c>
      <c r="P80" s="6">
        <f>+SUM(F79:F80)+SUM(E81:E90)</f>
        <v>502.87700000000001</v>
      </c>
      <c r="Q80" s="109">
        <f t="shared" ref="Q80:R80" si="110">+SUM(G79:G80)+SUM(F81:F90)</f>
        <v>498.52379999999999</v>
      </c>
      <c r="R80" s="94">
        <f t="shared" si="110"/>
        <v>389.60210000000001</v>
      </c>
      <c r="S80" s="121">
        <f t="shared" ref="S80:S85" si="111">+R80/Q80-1</f>
        <v>-0.21848846534508481</v>
      </c>
      <c r="T80" s="117">
        <f t="shared" ref="T80:T85" si="112">+POWER(R80/M80,0.2)-1</f>
        <v>-5.5448378322444536E-2</v>
      </c>
    </row>
    <row r="81" spans="1:20">
      <c r="A81" s="93" t="s">
        <v>0</v>
      </c>
      <c r="B81" s="108">
        <f>+'[1]CONSUMO EN ARGENTINA POR COLOR'!C319/10000</f>
        <v>44.208300000000001</v>
      </c>
      <c r="C81" s="6">
        <f>+'[1]CONSUMO EN ARGENTINA POR COLOR'!C331/10000</f>
        <v>39.891800000000003</v>
      </c>
      <c r="D81" s="6">
        <f>+'[1]CONSUMO EN ARGENTINA POR COLOR'!C343/10000</f>
        <v>38.870800000000003</v>
      </c>
      <c r="E81" s="6">
        <f>+'[1]CONSUMO EN ARGENTINA POR COLOR'!C355/10000</f>
        <v>39.555500000000002</v>
      </c>
      <c r="F81" s="6">
        <f>+'[1]CONSUMO EN ARGENTINA POR COLOR'!C367/10000</f>
        <v>36.549700000000001</v>
      </c>
      <c r="G81" s="109">
        <f>+'[1]CONSUMO EN ARGENTINA POR COLOR'!C379/10000</f>
        <v>26.874500000000001</v>
      </c>
      <c r="H81" s="108">
        <f>+'[1]CONSUMO EN ARGENTINA POR COLOR'!C391/10000</f>
        <v>31.6998</v>
      </c>
      <c r="I81" s="95">
        <f t="shared" si="108"/>
        <v>0.17954938696533884</v>
      </c>
      <c r="J81" s="2"/>
      <c r="K81" s="93" t="s">
        <v>0</v>
      </c>
      <c r="L81" s="108">
        <f>+SUM('[1]CONSUMO EN ARGENTINA POR COLOR'!C308:C319)/10000</f>
        <v>575.64967200000012</v>
      </c>
      <c r="M81" s="6">
        <f>+SUM(C79:C81)+SUM(B82:B90)</f>
        <v>513.87799999999993</v>
      </c>
      <c r="N81" s="6">
        <f t="shared" ref="N81" si="113">+SUM(D79:D81)+SUM(C82:C90)</f>
        <v>484.74759999999998</v>
      </c>
      <c r="O81" s="6">
        <f>+SUM(E79:E81)+SUM(D82:D90)</f>
        <v>474.61</v>
      </c>
      <c r="P81" s="6">
        <f>+SUM(F79:F81)+SUM(E82:E90)</f>
        <v>499.87120000000004</v>
      </c>
      <c r="Q81" s="109">
        <f t="shared" ref="Q81:R81" si="114">+SUM(G79:G81)+SUM(F82:F90)</f>
        <v>488.84859999999998</v>
      </c>
      <c r="R81" s="94">
        <f t="shared" si="114"/>
        <v>394.42740000000003</v>
      </c>
      <c r="S81" s="121">
        <f t="shared" si="111"/>
        <v>-0.19315019005884426</v>
      </c>
      <c r="T81" s="117">
        <f t="shared" si="112"/>
        <v>-5.1534779383237472E-2</v>
      </c>
    </row>
    <row r="82" spans="1:20">
      <c r="A82" s="93" t="s">
        <v>1</v>
      </c>
      <c r="B82" s="108">
        <f>+'[1]CONSUMO EN ARGENTINA POR COLOR'!C320/10000</f>
        <v>46.321399999999997</v>
      </c>
      <c r="C82" s="6">
        <f>+'[1]CONSUMO EN ARGENTINA POR COLOR'!C332/10000</f>
        <v>35.515500000000003</v>
      </c>
      <c r="D82" s="6">
        <f>+'[1]CONSUMO EN ARGENTINA POR COLOR'!C344/10000</f>
        <v>36.796599999999998</v>
      </c>
      <c r="E82" s="6">
        <f>+'[1]CONSUMO EN ARGENTINA POR COLOR'!C356/10000</f>
        <v>37.594999999999999</v>
      </c>
      <c r="F82" s="6">
        <f>+'[1]CONSUMO EN ARGENTINA POR COLOR'!C368/10000</f>
        <v>38.959299999999999</v>
      </c>
      <c r="G82" s="109">
        <f>+'[1]CONSUMO EN ARGENTINA POR COLOR'!C380/10000</f>
        <v>26.936499999999999</v>
      </c>
      <c r="H82" s="108">
        <f>+'[1]CONSUMO EN ARGENTINA POR COLOR'!C392/10000</f>
        <v>26.0093</v>
      </c>
      <c r="I82" s="95">
        <f t="shared" ref="I82" si="115">+H82/G82-1</f>
        <v>-3.4421695468973335E-2</v>
      </c>
      <c r="J82" s="2"/>
      <c r="K82" s="93" t="s">
        <v>1</v>
      </c>
      <c r="L82" s="108">
        <f>+SUM('[1]CONSUMO EN ARGENTINA POR COLOR'!C309:C320)/10000</f>
        <v>571.72328700000003</v>
      </c>
      <c r="M82" s="6">
        <f>+SUM(C79:C82)+SUM(B83:B90)</f>
        <v>503.07210000000003</v>
      </c>
      <c r="N82" s="6">
        <f t="shared" ref="N82" si="116">+SUM(D79:D82)+SUM(C83:C90)</f>
        <v>486.02870000000001</v>
      </c>
      <c r="O82" s="6">
        <f>+SUM(E79:E82)+SUM(D83:D90)</f>
        <v>475.40840000000003</v>
      </c>
      <c r="P82" s="6">
        <f>+SUM(F79:F82)+SUM(E83:E90)</f>
        <v>501.23549999999994</v>
      </c>
      <c r="Q82" s="109">
        <f t="shared" ref="Q82" si="117">+SUM(G79:G82)+SUM(F83:F90)</f>
        <v>476.82579999999996</v>
      </c>
      <c r="R82" s="94">
        <f>+SUM(H79:H82)+SUM(G83:G90)</f>
        <v>393.50019999999995</v>
      </c>
      <c r="S82" s="121">
        <f t="shared" si="111"/>
        <v>-0.17475061122950986</v>
      </c>
      <c r="T82" s="117">
        <f t="shared" si="112"/>
        <v>-4.7943012091775095E-2</v>
      </c>
    </row>
    <row r="83" spans="1:20">
      <c r="A83" s="93" t="s">
        <v>2</v>
      </c>
      <c r="B83" s="108">
        <f>+'[1]CONSUMO EN ARGENTINA POR COLOR'!C321/10000</f>
        <v>44.791400000000003</v>
      </c>
      <c r="C83" s="6">
        <f>+'[1]CONSUMO EN ARGENTINA POR COLOR'!C333/10000</f>
        <v>45.171399999999998</v>
      </c>
      <c r="D83" s="6">
        <f>+'[1]CONSUMO EN ARGENTINA POR COLOR'!C345/10000</f>
        <v>48.549900000000001</v>
      </c>
      <c r="E83" s="6">
        <f>+'[1]CONSUMO EN ARGENTINA POR COLOR'!C357/10000</f>
        <v>46.821100000000001</v>
      </c>
      <c r="F83" s="6">
        <f>+'[1]CONSUMO EN ARGENTINA POR COLOR'!C369/10000</f>
        <v>47.104300000000002</v>
      </c>
      <c r="G83" s="109">
        <f>+'[1]CONSUMO EN ARGENTINA POR COLOR'!C381/10000</f>
        <v>25.442699999999999</v>
      </c>
      <c r="H83" s="108">
        <f>+'[1]CONSUMO EN ARGENTINA POR COLOR'!C393/10000</f>
        <v>26.8659</v>
      </c>
      <c r="I83" s="95">
        <f t="shared" ref="I83" si="118">+H83/G83-1</f>
        <v>5.593745946774531E-2</v>
      </c>
      <c r="J83" s="2"/>
      <c r="K83" s="93" t="s">
        <v>2</v>
      </c>
      <c r="L83" s="108">
        <f>+SUM('[1]CONSUMO EN ARGENTINA POR COLOR'!C310:C321)/10000</f>
        <v>567.86508900000001</v>
      </c>
      <c r="M83" s="6">
        <f>+SUM(C79:C83)+SUM(B84:B90)</f>
        <v>503.45209999999997</v>
      </c>
      <c r="N83" s="6">
        <f t="shared" ref="N83" si="119">+SUM(D79:D83)+SUM(C84:C90)</f>
        <v>489.40719999999999</v>
      </c>
      <c r="O83" s="6">
        <f>+SUM(E79:E83)+SUM(D84:D90)</f>
        <v>473.67960000000005</v>
      </c>
      <c r="P83" s="6">
        <f>+SUM(F79:F83)+SUM(E84:E90)</f>
        <v>501.51869999999997</v>
      </c>
      <c r="Q83" s="109">
        <f t="shared" ref="Q83" si="120">+SUM(G79:G83)+SUM(F84:F90)</f>
        <v>455.16420000000005</v>
      </c>
      <c r="R83" s="94">
        <f>+SUM(H79:H83)+SUM(G84:G90)</f>
        <v>394.92340000000002</v>
      </c>
      <c r="S83" s="121">
        <f t="shared" si="111"/>
        <v>-0.13234960042991084</v>
      </c>
      <c r="T83" s="117">
        <f t="shared" si="112"/>
        <v>-4.7399199520327562E-2</v>
      </c>
    </row>
    <row r="84" spans="1:20">
      <c r="A84" s="93" t="s">
        <v>3</v>
      </c>
      <c r="B84" s="108">
        <f>+'[1]CONSUMO EN ARGENTINA POR COLOR'!C322/10000</f>
        <v>44.365099999999998</v>
      </c>
      <c r="C84" s="6">
        <f>+'[1]CONSUMO EN ARGENTINA POR COLOR'!C334/10000</f>
        <v>50.685600000000001</v>
      </c>
      <c r="D84" s="6">
        <f>+'[1]CONSUMO EN ARGENTINA POR COLOR'!C346/10000</f>
        <v>46.604799999999997</v>
      </c>
      <c r="E84" s="6">
        <f>+'[1]CONSUMO EN ARGENTINA POR COLOR'!C358/10000</f>
        <v>40.713000000000001</v>
      </c>
      <c r="F84" s="6">
        <f>+'[1]CONSUMO EN ARGENTINA POR COLOR'!C370/10000</f>
        <v>55.051099999999998</v>
      </c>
      <c r="G84" s="109">
        <f>+'[1]CONSUMO EN ARGENTINA POR COLOR'!C382/10000</f>
        <v>42.106400000000001</v>
      </c>
      <c r="H84" s="108">
        <f>+'[1]CONSUMO EN ARGENTINA POR COLOR'!C394/10000</f>
        <v>29.957999999999998</v>
      </c>
      <c r="I84" s="95">
        <f t="shared" ref="I84" si="121">+H84/G84-1</f>
        <v>-0.28851671004882873</v>
      </c>
      <c r="J84" s="2"/>
      <c r="K84" s="93" t="s">
        <v>3</v>
      </c>
      <c r="L84" s="108">
        <f>+SUM('[1]CONSUMO EN ARGENTINA POR COLOR'!C311:C322)/10000</f>
        <v>556.74318300000004</v>
      </c>
      <c r="M84" s="6">
        <f>+SUM(C79:C84)+SUM(B85:B90)</f>
        <v>509.77260000000001</v>
      </c>
      <c r="N84" s="6">
        <f t="shared" ref="N84" si="122">+SUM(D79:D84)+SUM(C85:C90)</f>
        <v>485.32640000000004</v>
      </c>
      <c r="O84" s="6">
        <f>+SUM(E79:E84)+SUM(D85:D90)</f>
        <v>467.7878</v>
      </c>
      <c r="P84" s="6">
        <f>+SUM(F79:F84)+SUM(E85:E90)</f>
        <v>515.85680000000002</v>
      </c>
      <c r="Q84" s="109">
        <f t="shared" ref="Q84" si="123">+SUM(G79:G84)+SUM(F85:F90)</f>
        <v>442.21950000000004</v>
      </c>
      <c r="R84" s="94">
        <f>+SUM(H79:H84)+SUM(G85:G90)</f>
        <v>382.77499999999998</v>
      </c>
      <c r="S84" s="121">
        <f t="shared" si="111"/>
        <v>-0.1344230636595628</v>
      </c>
      <c r="T84" s="117">
        <f t="shared" si="112"/>
        <v>-5.5692551553871983E-2</v>
      </c>
    </row>
    <row r="85" spans="1:20">
      <c r="A85" s="93" t="s">
        <v>4</v>
      </c>
      <c r="B85" s="108">
        <f>+'[1]CONSUMO EN ARGENTINA POR COLOR'!C323/10000</f>
        <v>45.4298</v>
      </c>
      <c r="C85" s="6">
        <f>+'[1]CONSUMO EN ARGENTINA POR COLOR'!C335/10000</f>
        <v>44.069499999999998</v>
      </c>
      <c r="D85" s="6">
        <f>+'[1]CONSUMO EN ARGENTINA POR COLOR'!C347/10000</f>
        <v>43.114400000000003</v>
      </c>
      <c r="E85" s="6">
        <f>+'[1]CONSUMO EN ARGENTINA POR COLOR'!C359/10000</f>
        <v>43.538899999999998</v>
      </c>
      <c r="F85" s="6">
        <f>+'[1]CONSUMO EN ARGENTINA POR COLOR'!C371/10000</f>
        <v>56.705300000000001</v>
      </c>
      <c r="G85" s="109">
        <f>+'[1]CONSUMO EN ARGENTINA POR COLOR'!C383/10000</f>
        <v>39.0657</v>
      </c>
      <c r="H85" s="108">
        <f>+'[1]CONSUMO EN ARGENTINA POR COLOR'!C395/10000</f>
        <v>37.251100000000001</v>
      </c>
      <c r="I85" s="95">
        <f t="shared" ref="I85" si="124">+H85/G85-1</f>
        <v>-4.6449954819701156E-2</v>
      </c>
      <c r="J85" s="2"/>
      <c r="K85" s="93" t="s">
        <v>4</v>
      </c>
      <c r="L85" s="108">
        <f>+SUM('[1]CONSUMO EN ARGENTINA POR COLOR'!C312:C323)/10000</f>
        <v>548.68810600000006</v>
      </c>
      <c r="M85" s="6">
        <f>+SUM(C79:C85)+SUM(B86:B90)</f>
        <v>508.41229999999996</v>
      </c>
      <c r="N85" s="6">
        <f t="shared" ref="N85" si="125">+SUM(D79:D85)+SUM(C86:C90)</f>
        <v>484.37130000000002</v>
      </c>
      <c r="O85" s="6">
        <f>+SUM(E79:E85)+SUM(D86:D90)</f>
        <v>468.21230000000003</v>
      </c>
      <c r="P85" s="6">
        <f>+SUM(F79:F85)+SUM(E86:E90)</f>
        <v>529.02319999999997</v>
      </c>
      <c r="Q85" s="109">
        <f>+SUM(G79:G85)+SUM(F86:F90)</f>
        <v>424.57990000000001</v>
      </c>
      <c r="R85" s="94">
        <f>+SUM(H79:H85)+SUM(G86:G90)</f>
        <v>380.96040000000005</v>
      </c>
      <c r="S85" s="121">
        <f t="shared" si="111"/>
        <v>-0.10273566883406393</v>
      </c>
      <c r="T85" s="117">
        <f t="shared" si="112"/>
        <v>-5.6085283842021827E-2</v>
      </c>
    </row>
    <row r="86" spans="1:20">
      <c r="A86" s="93" t="s">
        <v>5</v>
      </c>
      <c r="B86" s="108">
        <f>+'[1]CONSUMO EN ARGENTINA POR COLOR'!C324/10000</f>
        <v>46.504399999999997</v>
      </c>
      <c r="C86" s="6">
        <f>+'[1]CONSUMO EN ARGENTINA POR COLOR'!C336/10000</f>
        <v>43.460799999999999</v>
      </c>
      <c r="D86" s="6">
        <f>+'[1]CONSUMO EN ARGENTINA POR COLOR'!C348/10000</f>
        <v>43.017400000000002</v>
      </c>
      <c r="E86" s="6">
        <f>+'[1]CONSUMO EN ARGENTINA POR COLOR'!C360/10000</f>
        <v>46.365600000000001</v>
      </c>
      <c r="F86" s="6">
        <f>+'[1]CONSUMO EN ARGENTINA POR COLOR'!C372/10000</f>
        <v>46.955800000000004</v>
      </c>
      <c r="G86" s="109">
        <f>+'[1]CONSUMO EN ARGENTINA POR COLOR'!C384/10000</f>
        <v>39.629100000000001</v>
      </c>
      <c r="H86" s="108"/>
      <c r="I86" s="95"/>
      <c r="J86" s="2"/>
      <c r="K86" s="93" t="s">
        <v>5</v>
      </c>
      <c r="L86" s="108">
        <f>+SUM('[1]CONSUMO EN ARGENTINA POR COLOR'!C313:C324)/10000</f>
        <v>547.21939999999995</v>
      </c>
      <c r="M86" s="6">
        <f>+SUM(C79:C86)+SUM(B87:B90)</f>
        <v>505.36869999999999</v>
      </c>
      <c r="N86" s="6">
        <f t="shared" ref="N86" si="126">+SUM(D79:D86)+SUM(C87:C90)</f>
        <v>483.92790000000002</v>
      </c>
      <c r="O86" s="6">
        <f>+SUM(E79:E86)+SUM(D87:D90)</f>
        <v>471.56049999999993</v>
      </c>
      <c r="P86" s="6">
        <f>+SUM(F79:F86)+SUM(E87:E90)</f>
        <v>529.61340000000007</v>
      </c>
      <c r="Q86" s="109">
        <f t="shared" ref="Q86" si="127">+SUM(G79:G86)+SUM(F87:F90)</f>
        <v>417.25319999999999</v>
      </c>
      <c r="R86" s="94"/>
      <c r="S86" s="121"/>
      <c r="T86" s="117"/>
    </row>
    <row r="87" spans="1:20">
      <c r="A87" s="93" t="s">
        <v>6</v>
      </c>
      <c r="B87" s="108">
        <f>+'[1]CONSUMO EN ARGENTINA POR COLOR'!C325/10000</f>
        <v>48.815399999999997</v>
      </c>
      <c r="C87" s="6">
        <f>+'[1]CONSUMO EN ARGENTINA POR COLOR'!C337/10000</f>
        <v>44.608400000000003</v>
      </c>
      <c r="D87" s="6">
        <f>+'[1]CONSUMO EN ARGENTINA POR COLOR'!C349/10000</f>
        <v>38.701799999999999</v>
      </c>
      <c r="E87" s="6">
        <f>+'[1]CONSUMO EN ARGENTINA POR COLOR'!C361/10000</f>
        <v>43.197499999999998</v>
      </c>
      <c r="F87" s="6">
        <f>+'[1]CONSUMO EN ARGENTINA POR COLOR'!C373/10000</f>
        <v>42.791600000000003</v>
      </c>
      <c r="G87" s="109">
        <f>+'[1]CONSUMO EN ARGENTINA POR COLOR'!C385/10000</f>
        <v>39.172199999999997</v>
      </c>
      <c r="H87" s="108"/>
      <c r="I87" s="95"/>
      <c r="J87" s="2"/>
      <c r="K87" s="93" t="s">
        <v>6</v>
      </c>
      <c r="L87" s="108">
        <f>+SUM('[1]CONSUMO EN ARGENTINA POR COLOR'!C314:C325)/10000</f>
        <v>546.85593599999993</v>
      </c>
      <c r="M87" s="6">
        <f>+SUM(C79:C87)+SUM(B88:B90)</f>
        <v>501.1617</v>
      </c>
      <c r="N87" s="6">
        <f t="shared" ref="N87" si="128">+SUM(D79:D87)+SUM(C88:C90)</f>
        <v>478.0213</v>
      </c>
      <c r="O87" s="6">
        <f>+SUM(E79:E87)+SUM(D88:D90)</f>
        <v>476.05619999999999</v>
      </c>
      <c r="P87" s="6">
        <f>+SUM(F79:F87)+SUM(E88:E90)</f>
        <v>529.20749999999998</v>
      </c>
      <c r="Q87" s="109">
        <f>+SUM(G79:G87)+SUM(F88:F90)</f>
        <v>413.63380000000001</v>
      </c>
      <c r="R87" s="94"/>
      <c r="S87" s="121"/>
      <c r="T87" s="117"/>
    </row>
    <row r="88" spans="1:20">
      <c r="A88" s="93" t="s">
        <v>7</v>
      </c>
      <c r="B88" s="108">
        <f>+'[1]CONSUMO EN ARGENTINA POR COLOR'!C326/10000</f>
        <v>43.148200000000003</v>
      </c>
      <c r="C88" s="6">
        <f>+'[1]CONSUMO EN ARGENTINA POR COLOR'!C338/10000</f>
        <v>36.921900000000001</v>
      </c>
      <c r="D88" s="6">
        <f>+'[1]CONSUMO EN ARGENTINA POR COLOR'!C350/10000</f>
        <v>35.654000000000003</v>
      </c>
      <c r="E88" s="6">
        <f>+'[1]CONSUMO EN ARGENTINA POR COLOR'!C362/10000</f>
        <v>43.307200000000002</v>
      </c>
      <c r="F88" s="6">
        <f>+'[1]CONSUMO EN ARGENTINA POR COLOR'!C374/10000</f>
        <v>41.8735</v>
      </c>
      <c r="G88" s="109">
        <f>+'[1]CONSUMO EN ARGENTINA POR COLOR'!C386/10000</f>
        <v>34.020400000000002</v>
      </c>
      <c r="H88" s="108"/>
      <c r="I88" s="95"/>
      <c r="J88" s="2"/>
      <c r="K88" s="93" t="s">
        <v>7</v>
      </c>
      <c r="L88" s="108">
        <f>+SUM('[1]CONSUMO EN ARGENTINA POR COLOR'!C315:C326)/10000</f>
        <v>538.25613599999997</v>
      </c>
      <c r="M88" s="6">
        <f>+SUM(C79:C88)+SUM(B89:B90)</f>
        <v>494.93539999999996</v>
      </c>
      <c r="N88" s="6">
        <f t="shared" ref="N88" si="129">+SUM(D79:D88)+SUM(C89:C90)</f>
        <v>476.7534</v>
      </c>
      <c r="O88" s="6">
        <f>+SUM(E79:E88)+SUM(D89:D90)</f>
        <v>483.70939999999996</v>
      </c>
      <c r="P88" s="6">
        <f>+SUM(F79:F88)+SUM(E89:E90)</f>
        <v>527.77380000000005</v>
      </c>
      <c r="Q88" s="109">
        <f>+SUM(G79:G88)+SUM(F89:F90)</f>
        <v>405.78070000000002</v>
      </c>
      <c r="R88" s="109"/>
      <c r="S88" s="121"/>
      <c r="T88" s="117"/>
    </row>
    <row r="89" spans="1:20">
      <c r="A89" s="93" t="s">
        <v>8</v>
      </c>
      <c r="B89" s="108">
        <f>+'[1]CONSUMO EN ARGENTINA POR COLOR'!C327/10000</f>
        <v>41.896000000000001</v>
      </c>
      <c r="C89" s="6">
        <f>+'[1]CONSUMO EN ARGENTINA POR COLOR'!C339/10000</f>
        <v>41.0655</v>
      </c>
      <c r="D89" s="6">
        <f>+'[1]CONSUMO EN ARGENTINA POR COLOR'!C351/10000</f>
        <v>36.193800000000003</v>
      </c>
      <c r="E89" s="6">
        <f>+'[1]CONSUMO EN ARGENTINA POR COLOR'!C363/10000</f>
        <v>40.411499999999997</v>
      </c>
      <c r="F89" s="6">
        <f>+'[1]CONSUMO EN ARGENTINA POR COLOR'!C375/10000</f>
        <v>36.808399999999999</v>
      </c>
      <c r="G89" s="109">
        <f>+'[1]CONSUMO EN ARGENTINA POR COLOR'!C387/10000</f>
        <v>34.291499999999999</v>
      </c>
      <c r="H89" s="108"/>
      <c r="I89" s="95"/>
      <c r="J89" s="2"/>
      <c r="K89" s="93" t="s">
        <v>8</v>
      </c>
      <c r="L89" s="108">
        <f>+SUM('[1]CONSUMO EN ARGENTINA POR COLOR'!C316:C327)/10000</f>
        <v>534.4425359999999</v>
      </c>
      <c r="M89" s="6">
        <f>+SUM(C79:C89)+SUM(B90)</f>
        <v>494.10489999999999</v>
      </c>
      <c r="N89" s="6">
        <f t="shared" ref="N89" si="130">+SUM(D79:D89)+SUM(C90)</f>
        <v>471.88170000000002</v>
      </c>
      <c r="O89" s="6">
        <f>+SUM(E79:E89)+SUM(D90)</f>
        <v>487.9271</v>
      </c>
      <c r="P89" s="6">
        <f>+SUM(F79:F89)+SUM(E90)</f>
        <v>524.17070000000001</v>
      </c>
      <c r="Q89" s="109">
        <f>+SUM(G79:G89)+SUM(F90)</f>
        <v>403.26379999999995</v>
      </c>
      <c r="R89" s="94"/>
      <c r="S89" s="121"/>
      <c r="T89" s="117"/>
    </row>
    <row r="90" spans="1:20">
      <c r="A90" s="93" t="s">
        <v>9</v>
      </c>
      <c r="B90" s="108">
        <f>+'[1]CONSUMO EN ARGENTINA POR COLOR'!C328/10000</f>
        <v>43.1188</v>
      </c>
      <c r="C90" s="6">
        <f>+'[1]CONSUMO EN ARGENTINA POR COLOR'!C340/10000</f>
        <v>37.996499999999997</v>
      </c>
      <c r="D90" s="6">
        <f>+'[1]CONSUMO EN ARGENTINA POR COLOR'!C352/10000</f>
        <v>37.090000000000003</v>
      </c>
      <c r="E90" s="6">
        <f>+'[1]CONSUMO EN ARGENTINA POR COLOR'!C364/10000</f>
        <v>39.879600000000003</v>
      </c>
      <c r="F90" s="6">
        <f>+'[1]CONSUMO EN ARGENTINA POR COLOR'!C376/10000</f>
        <v>37.976799999999997</v>
      </c>
      <c r="G90" s="109">
        <f>+'[1]CONSUMO EN ARGENTINA POR COLOR'!C388/10000</f>
        <v>34.266199999999998</v>
      </c>
      <c r="H90" s="108"/>
      <c r="I90" s="95"/>
      <c r="J90" s="2"/>
      <c r="K90" s="93" t="s">
        <v>9</v>
      </c>
      <c r="L90" s="108">
        <f>+SUM('[1]CONSUMO EN ARGENTINA POR COLOR'!C317:C328)/10000</f>
        <v>529.60230000000001</v>
      </c>
      <c r="M90" s="6">
        <f>+SUM(C79:C90)</f>
        <v>488.98259999999993</v>
      </c>
      <c r="N90" s="6">
        <f t="shared" ref="N90" si="131">+SUM(D79:D90)</f>
        <v>470.97519999999997</v>
      </c>
      <c r="O90" s="6">
        <f>+SUM(E79:E90)</f>
        <v>490.71669999999995</v>
      </c>
      <c r="P90" s="6">
        <f>+SUM(F79:F90)</f>
        <v>522.26790000000005</v>
      </c>
      <c r="Q90" s="109">
        <f>+SUM(G79:G90)</f>
        <v>399.55319999999995</v>
      </c>
      <c r="R90" s="94"/>
      <c r="S90" s="121"/>
      <c r="T90" s="117"/>
    </row>
    <row r="91" spans="1:20" ht="28">
      <c r="A91" s="96" t="s">
        <v>13</v>
      </c>
      <c r="B91" s="110">
        <f>SUM(B79:B90)</f>
        <v>529.60230000000001</v>
      </c>
      <c r="C91" s="87">
        <f t="shared" ref="C91" si="132">SUM(C79:C90)</f>
        <v>488.98259999999993</v>
      </c>
      <c r="D91" s="87">
        <f t="shared" ref="D91" si="133">SUM(D79:D90)</f>
        <v>470.97519999999997</v>
      </c>
      <c r="E91" s="87">
        <f t="shared" ref="E91" si="134">SUM(E79:E90)</f>
        <v>490.71669999999995</v>
      </c>
      <c r="F91" s="87">
        <f t="shared" ref="F91:G91" si="135">SUM(F79:F90)</f>
        <v>522.26790000000005</v>
      </c>
      <c r="G91" s="111">
        <f t="shared" si="135"/>
        <v>399.55319999999995</v>
      </c>
      <c r="H91" s="110"/>
      <c r="I91" s="98"/>
      <c r="J91" s="3"/>
      <c r="K91" s="96" t="s">
        <v>14</v>
      </c>
      <c r="L91" s="110">
        <f t="shared" ref="L91" si="136">+AVERAGE(L79:L90)</f>
        <v>557.05757833333337</v>
      </c>
      <c r="M91" s="87">
        <f>+AVERAGE(M79:M90)</f>
        <v>505.25188333333335</v>
      </c>
      <c r="N91" s="87">
        <f t="shared" ref="N91" si="137">+AVERAGE(N79:N90)</f>
        <v>482.17728333333326</v>
      </c>
      <c r="O91" s="87">
        <f t="shared" ref="O91" si="138">+AVERAGE(O79:O90)</f>
        <v>476.21265833333337</v>
      </c>
      <c r="P91" s="87">
        <f t="shared" ref="P91" si="139">+AVERAGE(P79:P90)</f>
        <v>515.134275</v>
      </c>
      <c r="Q91" s="111">
        <f t="shared" ref="Q91:R91" si="140">+AVERAGE(Q79:Q90)</f>
        <v>444.670725</v>
      </c>
      <c r="R91" s="97">
        <f t="shared" si="140"/>
        <v>390.02487142857143</v>
      </c>
      <c r="S91" s="123">
        <f>+R91/Q91-1</f>
        <v>-0.12289060308935018</v>
      </c>
      <c r="T91" s="188">
        <f>+POWER(R91/M91,0.2)-1</f>
        <v>-5.0452111741955297E-2</v>
      </c>
    </row>
    <row r="92" spans="1:20" ht="28">
      <c r="A92" s="99" t="s">
        <v>15</v>
      </c>
      <c r="B92" s="112">
        <f t="shared" ref="B92:G92" si="141">+B91/B$163</f>
        <v>0.5624266437845542</v>
      </c>
      <c r="C92" s="88">
        <f t="shared" si="141"/>
        <v>0.54787782225942094</v>
      </c>
      <c r="D92" s="88">
        <f t="shared" si="141"/>
        <v>0.56095047880418591</v>
      </c>
      <c r="E92" s="88">
        <f t="shared" si="141"/>
        <v>0.55431973434224302</v>
      </c>
      <c r="F92" s="88">
        <f t="shared" si="141"/>
        <v>0.55385667221441115</v>
      </c>
      <c r="G92" s="113">
        <f t="shared" si="141"/>
        <v>0.47735522829714744</v>
      </c>
      <c r="H92" s="112"/>
      <c r="I92" s="101"/>
      <c r="J92" s="3"/>
      <c r="K92" s="99" t="s">
        <v>15</v>
      </c>
      <c r="L92" s="112">
        <f t="shared" ref="L92:R92" si="142">+L91/L$163</f>
        <v>0.52080286386158126</v>
      </c>
      <c r="M92" s="88">
        <f t="shared" si="142"/>
        <v>0.55388249903909115</v>
      </c>
      <c r="N92" s="88">
        <f t="shared" si="142"/>
        <v>0.55404875571490231</v>
      </c>
      <c r="O92" s="88">
        <f t="shared" si="142"/>
        <v>0.55723036916057234</v>
      </c>
      <c r="P92" s="88">
        <f t="shared" si="142"/>
        <v>0.56076073073876687</v>
      </c>
      <c r="Q92" s="113">
        <f t="shared" si="142"/>
        <v>0.50340795869964083</v>
      </c>
      <c r="R92" s="100">
        <f t="shared" si="142"/>
        <v>0.46508888934315917</v>
      </c>
      <c r="S92" s="122"/>
      <c r="T92" s="118"/>
    </row>
    <row r="93" spans="1:20" ht="29" thickBot="1">
      <c r="A93" s="102" t="s">
        <v>12</v>
      </c>
      <c r="B93" s="114"/>
      <c r="C93" s="89">
        <f>+C91/B91-1</f>
        <v>-7.6698496211213718E-2</v>
      </c>
      <c r="D93" s="89">
        <f t="shared" ref="D93" si="143">+D91/C91-1</f>
        <v>-3.6826259257486837E-2</v>
      </c>
      <c r="E93" s="89">
        <f t="shared" ref="E93" si="144">+E91/D91-1</f>
        <v>4.1916219792464515E-2</v>
      </c>
      <c r="F93" s="89">
        <f t="shared" ref="F93:G93" si="145">+F91/E91-1</f>
        <v>6.4296161104768101E-2</v>
      </c>
      <c r="G93" s="115">
        <f t="shared" si="145"/>
        <v>-0.23496504380223271</v>
      </c>
      <c r="H93" s="216"/>
      <c r="I93" s="105"/>
      <c r="J93" s="2"/>
      <c r="K93" s="102" t="s">
        <v>12</v>
      </c>
      <c r="L93" s="114"/>
      <c r="M93" s="89">
        <f>+M91/L91-1</f>
        <v>-9.2998815589221517E-2</v>
      </c>
      <c r="N93" s="89">
        <f t="shared" ref="N93" si="146">+N91/M91-1</f>
        <v>-4.56694982466338E-2</v>
      </c>
      <c r="O93" s="89">
        <f t="shared" ref="O93" si="147">+O91/N91-1</f>
        <v>-1.2370190811906268E-2</v>
      </c>
      <c r="P93" s="89">
        <f t="shared" ref="P93" si="148">+P91/O91-1</f>
        <v>8.1731587738314015E-2</v>
      </c>
      <c r="Q93" s="115">
        <f t="shared" ref="Q93" si="149">+Q91/P91-1</f>
        <v>-0.13678676302406789</v>
      </c>
      <c r="R93" s="104">
        <f t="shared" ref="R93" si="150">+R91/Q91-1</f>
        <v>-0.12289060308935018</v>
      </c>
      <c r="S93" s="103"/>
      <c r="T93" s="119"/>
    </row>
    <row r="94" spans="1:20" ht="15" thickBo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</row>
    <row r="95" spans="1:20" ht="15" thickBot="1">
      <c r="A95" s="285" t="s">
        <v>253</v>
      </c>
      <c r="B95" s="286"/>
      <c r="C95" s="286"/>
      <c r="D95" s="286"/>
      <c r="E95" s="286"/>
      <c r="F95" s="286"/>
      <c r="G95" s="286"/>
      <c r="H95" s="286"/>
      <c r="I95" s="287"/>
      <c r="J95" s="2"/>
      <c r="K95" s="285" t="s">
        <v>254</v>
      </c>
      <c r="L95" s="286"/>
      <c r="M95" s="286"/>
      <c r="N95" s="286"/>
      <c r="O95" s="286"/>
      <c r="P95" s="286"/>
      <c r="Q95" s="286"/>
      <c r="R95" s="286"/>
      <c r="S95" s="286"/>
      <c r="T95" s="287"/>
    </row>
    <row r="96" spans="1:20" ht="42">
      <c r="A96" s="90"/>
      <c r="B96" s="106">
        <v>2016</v>
      </c>
      <c r="C96" s="86">
        <f>+B96+1</f>
        <v>2017</v>
      </c>
      <c r="D96" s="86">
        <f t="shared" ref="D96:G96" si="151">+C96+1</f>
        <v>2018</v>
      </c>
      <c r="E96" s="86">
        <f t="shared" si="151"/>
        <v>2019</v>
      </c>
      <c r="F96" s="86">
        <f t="shared" si="151"/>
        <v>2020</v>
      </c>
      <c r="G96" s="107">
        <f t="shared" si="151"/>
        <v>2021</v>
      </c>
      <c r="H96" s="106">
        <f>+H78</f>
        <v>2022</v>
      </c>
      <c r="I96" s="92" t="s">
        <v>16</v>
      </c>
      <c r="J96" s="2"/>
      <c r="K96" s="90"/>
      <c r="L96" s="106">
        <v>2016</v>
      </c>
      <c r="M96" s="86">
        <f>+L96+1</f>
        <v>2017</v>
      </c>
      <c r="N96" s="86">
        <f t="shared" ref="N96:Q96" si="152">+M96+1</f>
        <v>2018</v>
      </c>
      <c r="O96" s="86">
        <f t="shared" si="152"/>
        <v>2019</v>
      </c>
      <c r="P96" s="86">
        <f t="shared" si="152"/>
        <v>2020</v>
      </c>
      <c r="Q96" s="107">
        <f t="shared" si="152"/>
        <v>2021</v>
      </c>
      <c r="R96" s="91">
        <v>2022</v>
      </c>
      <c r="S96" s="120" t="s">
        <v>16</v>
      </c>
      <c r="T96" s="116" t="s">
        <v>21</v>
      </c>
    </row>
    <row r="97" spans="1:20">
      <c r="A97" s="93" t="s">
        <v>10</v>
      </c>
      <c r="B97" s="108">
        <f>+'[1]CONSUMO EN ARGENTINA POR COLOR'!F317/10000</f>
        <v>10.484500000000001</v>
      </c>
      <c r="C97" s="6">
        <f>+'[1]CONSUMO EN ARGENTINA POR COLOR'!F329/10000</f>
        <v>8.7638999999999996</v>
      </c>
      <c r="D97" s="6">
        <f>+'[1]CONSUMO EN ARGENTINA POR COLOR'!F341/10000</f>
        <v>8.3872</v>
      </c>
      <c r="E97" s="6">
        <f>+'[1]CONSUMO EN ARGENTINA POR COLOR'!F353/10000</f>
        <v>10.600199999999999</v>
      </c>
      <c r="F97" s="6">
        <f>+'[1]CONSUMO EN ARGENTINA POR COLOR'!F365/10000</f>
        <v>10.8309</v>
      </c>
      <c r="G97" s="109">
        <f>+'[1]CONSUMO EN ARGENTINA POR COLOR'!F377/10000</f>
        <v>15.882300000000001</v>
      </c>
      <c r="H97" s="108">
        <f>+'[1]CONSUMO EN ARGENTINA POR COLOR'!F389/10000</f>
        <v>13.888400000000001</v>
      </c>
      <c r="I97" s="95">
        <f>+H97/G97-1</f>
        <v>-0.12554227032608622</v>
      </c>
      <c r="J97" s="2"/>
      <c r="K97" s="93" t="s">
        <v>10</v>
      </c>
      <c r="L97" s="108">
        <f>+SUM('[1]CONSUMO EN ARGENTINA POR COLOR'!$F$306:$F$317)/10000</f>
        <v>188.84740699999998</v>
      </c>
      <c r="M97" s="6">
        <f>+SUM(C97)+SUM(B98:B108)</f>
        <v>171.86430000000001</v>
      </c>
      <c r="N97" s="6">
        <f t="shared" ref="N97" si="153">+SUM(D97)+SUM(C98:C108)</f>
        <v>162.4</v>
      </c>
      <c r="O97" s="6">
        <f t="shared" ref="O97" si="154">+SUM(E97)+SUM(D98:D108)</f>
        <v>156.39620000000002</v>
      </c>
      <c r="P97" s="6">
        <f t="shared" ref="P97" si="155">+SUM(F97)+SUM(E98:E108)</f>
        <v>181.19389999999999</v>
      </c>
      <c r="Q97" s="109">
        <f t="shared" ref="Q97:R97" si="156">+SUM(G97)+SUM(F98:F108)</f>
        <v>216.00779999999997</v>
      </c>
      <c r="R97" s="94">
        <f t="shared" si="156"/>
        <v>210.4846</v>
      </c>
      <c r="S97" s="121">
        <f>+R97/Q97-1</f>
        <v>-2.5569447029227588E-2</v>
      </c>
      <c r="T97" s="117">
        <f>+POWER(R97/M97,0.2)-1</f>
        <v>4.137447989561549E-2</v>
      </c>
    </row>
    <row r="98" spans="1:20">
      <c r="A98" s="93" t="s">
        <v>11</v>
      </c>
      <c r="B98" s="108">
        <f>+'[1]CONSUMO EN ARGENTINA POR COLOR'!F318/10000</f>
        <v>10.419499999999999</v>
      </c>
      <c r="C98" s="6">
        <f>+'[1]CONSUMO EN ARGENTINA POR COLOR'!F330/10000</f>
        <v>8.2722999999999995</v>
      </c>
      <c r="D98" s="6">
        <f>+'[1]CONSUMO EN ARGENTINA POR COLOR'!F342/10000</f>
        <v>9.3752999999999993</v>
      </c>
      <c r="E98" s="6">
        <f>+'[1]CONSUMO EN ARGENTINA POR COLOR'!F354/10000</f>
        <v>9.4534000000000002</v>
      </c>
      <c r="F98" s="6">
        <f>+'[1]CONSUMO EN ARGENTINA POR COLOR'!F366/10000</f>
        <v>10.3095</v>
      </c>
      <c r="G98" s="109">
        <f>+'[1]CONSUMO EN ARGENTINA POR COLOR'!F378/10000</f>
        <v>13.8736</v>
      </c>
      <c r="H98" s="108">
        <f>+'[1]CONSUMO EN ARGENTINA POR COLOR'!F390/10000</f>
        <v>15.055899999999999</v>
      </c>
      <c r="I98" s="95">
        <f t="shared" ref="I98:I99" si="157">+H98/G98-1</f>
        <v>8.5219409526006151E-2</v>
      </c>
      <c r="J98" s="2"/>
      <c r="K98" s="93" t="s">
        <v>11</v>
      </c>
      <c r="L98" s="108">
        <f>+SUM('[1]CONSUMO EN ARGENTINA POR COLOR'!$F$306:$F$317)/10000</f>
        <v>188.84740699999998</v>
      </c>
      <c r="M98" s="6">
        <f>+SUM(C97:C98)+SUM(B99:B108)</f>
        <v>169.71710000000002</v>
      </c>
      <c r="N98" s="6">
        <f t="shared" ref="N98" si="158">+SUM(D97:D98)+SUM(C99:C108)</f>
        <v>163.50299999999999</v>
      </c>
      <c r="O98" s="6">
        <f t="shared" ref="O98" si="159">+SUM(E97:E98)+SUM(D99:D108)</f>
        <v>156.4743</v>
      </c>
      <c r="P98" s="6">
        <f t="shared" ref="P98" si="160">+SUM(F97:F98)+SUM(E99:E108)</f>
        <v>182.05</v>
      </c>
      <c r="Q98" s="109">
        <f t="shared" ref="Q98:R98" si="161">+SUM(G97:G98)+SUM(F99:F108)</f>
        <v>219.5719</v>
      </c>
      <c r="R98" s="94">
        <f t="shared" si="161"/>
        <v>211.6669</v>
      </c>
      <c r="S98" s="121">
        <f t="shared" ref="S98:S103" si="162">+R98/Q98-1</f>
        <v>-3.6001874556808033E-2</v>
      </c>
      <c r="T98" s="117">
        <f t="shared" ref="T98:T103" si="163">+POWER(R98/M98,0.2)-1</f>
        <v>4.5166471785046847E-2</v>
      </c>
    </row>
    <row r="99" spans="1:20">
      <c r="A99" s="93" t="s">
        <v>0</v>
      </c>
      <c r="B99" s="108">
        <f>+'[1]CONSUMO EN ARGENTINA POR COLOR'!F319/10000</f>
        <v>11.731999999999999</v>
      </c>
      <c r="C99" s="6">
        <f>+'[1]CONSUMO EN ARGENTINA POR COLOR'!F331/10000</f>
        <v>10.9542</v>
      </c>
      <c r="D99" s="6">
        <f>+'[1]CONSUMO EN ARGENTINA POR COLOR'!F343/10000</f>
        <v>10.0967</v>
      </c>
      <c r="E99" s="6">
        <f>+'[1]CONSUMO EN ARGENTINA POR COLOR'!F355/10000</f>
        <v>11.642799999999999</v>
      </c>
      <c r="F99" s="6">
        <f>+'[1]CONSUMO EN ARGENTINA POR COLOR'!F367/10000</f>
        <v>13.1829</v>
      </c>
      <c r="G99" s="109">
        <f>+'[1]CONSUMO EN ARGENTINA POR COLOR'!F379/10000</f>
        <v>15.1363</v>
      </c>
      <c r="H99" s="108">
        <f>+'[1]CONSUMO EN ARGENTINA POR COLOR'!F391/10000</f>
        <v>17.6586</v>
      </c>
      <c r="I99" s="95">
        <f t="shared" si="157"/>
        <v>0.16663913902340721</v>
      </c>
      <c r="J99" s="2"/>
      <c r="K99" s="93" t="s">
        <v>0</v>
      </c>
      <c r="L99" s="108">
        <f>+SUM('[1]CONSUMO EN ARGENTINA POR COLOR'!$F$306:$F$317)/10000</f>
        <v>188.84740699999998</v>
      </c>
      <c r="M99" s="6">
        <f>+SUM(C97:C99)+SUM(B100:B108)</f>
        <v>168.9393</v>
      </c>
      <c r="N99" s="6">
        <f t="shared" ref="N99" si="164">+SUM(D97:D99)+SUM(C100:C108)</f>
        <v>162.64549999999997</v>
      </c>
      <c r="O99" s="6">
        <f t="shared" ref="O99" si="165">+SUM(E97:E99)+SUM(D100:D108)</f>
        <v>158.0204</v>
      </c>
      <c r="P99" s="6">
        <f t="shared" ref="P99" si="166">+SUM(F97:F99)+SUM(E100:E108)</f>
        <v>183.59010000000001</v>
      </c>
      <c r="Q99" s="109">
        <f t="shared" ref="Q99:R99" si="167">+SUM(G97:G99)+SUM(F100:F108)</f>
        <v>221.52529999999999</v>
      </c>
      <c r="R99" s="94">
        <f t="shared" si="167"/>
        <v>214.18920000000003</v>
      </c>
      <c r="S99" s="121">
        <f t="shared" si="162"/>
        <v>-3.3116307708419557E-2</v>
      </c>
      <c r="T99" s="117">
        <f t="shared" si="163"/>
        <v>4.8608504596801216E-2</v>
      </c>
    </row>
    <row r="100" spans="1:20">
      <c r="A100" s="93" t="s">
        <v>1</v>
      </c>
      <c r="B100" s="108">
        <f>+'[1]CONSUMO EN ARGENTINA POR COLOR'!F320/10000</f>
        <v>13.1082</v>
      </c>
      <c r="C100" s="6">
        <f>+'[1]CONSUMO EN ARGENTINA POR COLOR'!F332/10000</f>
        <v>11.4391</v>
      </c>
      <c r="D100" s="6">
        <f>+'[1]CONSUMO EN ARGENTINA POR COLOR'!F344/10000</f>
        <v>11.8505</v>
      </c>
      <c r="E100" s="6">
        <f>+'[1]CONSUMO EN ARGENTINA POR COLOR'!F356/10000</f>
        <v>12.433199999999999</v>
      </c>
      <c r="F100" s="6">
        <f>+'[1]CONSUMO EN ARGENTINA POR COLOR'!F368/10000</f>
        <v>14.1021</v>
      </c>
      <c r="G100" s="109">
        <f>+'[1]CONSUMO EN ARGENTINA POR COLOR'!F380/10000</f>
        <v>17.227499999999999</v>
      </c>
      <c r="H100" s="108">
        <f>+'[1]CONSUMO EN ARGENTINA POR COLOR'!F392/10000</f>
        <v>18.6356</v>
      </c>
      <c r="I100" s="95">
        <f t="shared" ref="I100" si="168">+H100/G100-1</f>
        <v>8.1735597155710327E-2</v>
      </c>
      <c r="J100" s="2"/>
      <c r="K100" s="93" t="s">
        <v>1</v>
      </c>
      <c r="L100" s="108">
        <f>+SUM('[1]CONSUMO EN ARGENTINA POR COLOR'!$F$306:$F$317)/10000</f>
        <v>188.84740699999998</v>
      </c>
      <c r="M100" s="6">
        <f>+SUM(C97:C100)+SUM(B101:B108)</f>
        <v>167.27019999999999</v>
      </c>
      <c r="N100" s="6">
        <f t="shared" ref="N100" si="169">+SUM(D97:D100)+SUM(C101:C108)</f>
        <v>163.05689999999998</v>
      </c>
      <c r="O100" s="6">
        <f t="shared" ref="O100" si="170">+SUM(E97:E100)+SUM(D101:D108)</f>
        <v>158.60309999999998</v>
      </c>
      <c r="P100" s="6">
        <f t="shared" ref="P100" si="171">+SUM(F97:F100)+SUM(E101:E108)</f>
        <v>185.25900000000001</v>
      </c>
      <c r="Q100" s="109">
        <f t="shared" ref="Q100" si="172">+SUM(G97:G100)+SUM(F101:F108)</f>
        <v>224.6507</v>
      </c>
      <c r="R100" s="94">
        <f>+SUM(H97:H100)+SUM(G101:G108)</f>
        <v>215.59730000000002</v>
      </c>
      <c r="S100" s="121">
        <f t="shared" si="162"/>
        <v>-4.0299896684052094E-2</v>
      </c>
      <c r="T100" s="117">
        <f t="shared" si="163"/>
        <v>5.2070754679857556E-2</v>
      </c>
    </row>
    <row r="101" spans="1:20">
      <c r="A101" s="93" t="s">
        <v>2</v>
      </c>
      <c r="B101" s="108">
        <f>+'[1]CONSUMO EN ARGENTINA POR COLOR'!F321/10000</f>
        <v>13.469099999999999</v>
      </c>
      <c r="C101" s="6">
        <f>+'[1]CONSUMO EN ARGENTINA POR COLOR'!F333/10000</f>
        <v>12.8842</v>
      </c>
      <c r="D101" s="6">
        <f>+'[1]CONSUMO EN ARGENTINA POR COLOR'!F345/10000</f>
        <v>11.390499999999999</v>
      </c>
      <c r="E101" s="6">
        <f>+'[1]CONSUMO EN ARGENTINA POR COLOR'!F357/10000</f>
        <v>15.909700000000001</v>
      </c>
      <c r="F101" s="6">
        <f>+'[1]CONSUMO EN ARGENTINA POR COLOR'!F369/10000</f>
        <v>18.369499999999999</v>
      </c>
      <c r="G101" s="109">
        <f>+'[1]CONSUMO EN ARGENTINA POR COLOR'!F381/10000</f>
        <v>18.049099999999999</v>
      </c>
      <c r="H101" s="108">
        <f>+'[1]CONSUMO EN ARGENTINA POR COLOR'!F393/10000</f>
        <v>18.4617</v>
      </c>
      <c r="I101" s="95">
        <f t="shared" ref="I101" si="173">+H101/G101-1</f>
        <v>2.2859865588866102E-2</v>
      </c>
      <c r="J101" s="2"/>
      <c r="K101" s="93" t="s">
        <v>2</v>
      </c>
      <c r="L101" s="108">
        <f>+SUM('[1]CONSUMO EN ARGENTINA POR COLOR'!$F$306:$F$317)/10000</f>
        <v>188.84740699999998</v>
      </c>
      <c r="M101" s="6">
        <f>+SUM(C97:C101)+SUM(B102:B108)</f>
        <v>166.68530000000001</v>
      </c>
      <c r="N101" s="6">
        <f t="shared" ref="N101" si="174">+SUM(D97:D101)+SUM(C102:C108)</f>
        <v>161.56319999999999</v>
      </c>
      <c r="O101" s="6">
        <f t="shared" ref="O101" si="175">+SUM(E97:E101)+SUM(D102:D108)</f>
        <v>163.1223</v>
      </c>
      <c r="P101" s="6">
        <f t="shared" ref="P101" si="176">+SUM(F97:F101)+SUM(E102:E108)</f>
        <v>187.71879999999999</v>
      </c>
      <c r="Q101" s="109">
        <f t="shared" ref="Q101" si="177">+SUM(G97:G101)+SUM(F102:F108)</f>
        <v>224.33029999999999</v>
      </c>
      <c r="R101" s="94">
        <f>+SUM(H97:H101)+SUM(G102:G108)</f>
        <v>216.00989999999999</v>
      </c>
      <c r="S101" s="121">
        <f t="shared" si="162"/>
        <v>-3.7089951736345994E-2</v>
      </c>
      <c r="T101" s="117">
        <f t="shared" si="163"/>
        <v>5.3210720211301687E-2</v>
      </c>
    </row>
    <row r="102" spans="1:20">
      <c r="A102" s="93" t="s">
        <v>3</v>
      </c>
      <c r="B102" s="108">
        <f>+'[1]CONSUMO EN ARGENTINA POR COLOR'!F322/10000</f>
        <v>13.4701</v>
      </c>
      <c r="C102" s="6">
        <f>+'[1]CONSUMO EN ARGENTINA POR COLOR'!F334/10000</f>
        <v>14.864699999999999</v>
      </c>
      <c r="D102" s="6">
        <f>+'[1]CONSUMO EN ARGENTINA POR COLOR'!F346/10000</f>
        <v>13.4651</v>
      </c>
      <c r="E102" s="6">
        <f>+'[1]CONSUMO EN ARGENTINA POR COLOR'!F358/10000</f>
        <v>15.808</v>
      </c>
      <c r="F102" s="6">
        <f>+'[1]CONSUMO EN ARGENTINA POR COLOR'!F370/10000</f>
        <v>19.183800000000002</v>
      </c>
      <c r="G102" s="109">
        <f>+'[1]CONSUMO EN ARGENTINA POR COLOR'!F382/10000</f>
        <v>21.653400000000001</v>
      </c>
      <c r="H102" s="108">
        <f>+'[1]CONSUMO EN ARGENTINA POR COLOR'!F394/10000</f>
        <v>23.2361</v>
      </c>
      <c r="I102" s="95">
        <f t="shared" ref="I102" si="178">+H102/G102-1</f>
        <v>7.3092447375469938E-2</v>
      </c>
      <c r="J102" s="2"/>
      <c r="K102" s="93" t="s">
        <v>3</v>
      </c>
      <c r="L102" s="108">
        <f>+SUM('[1]CONSUMO EN ARGENTINA POR COLOR'!$F$306:$F$317)/10000</f>
        <v>188.84740699999998</v>
      </c>
      <c r="M102" s="6">
        <f>+SUM(C97:C102)+SUM(B103:B108)</f>
        <v>168.07990000000001</v>
      </c>
      <c r="N102" s="6">
        <f t="shared" ref="N102" si="179">+SUM(D97:D102)+SUM(C103:C108)</f>
        <v>160.16360000000003</v>
      </c>
      <c r="O102" s="6">
        <f t="shared" ref="O102" si="180">+SUM(E97:E102)+SUM(D103:D108)</f>
        <v>165.46520000000001</v>
      </c>
      <c r="P102" s="6">
        <f t="shared" ref="P102" si="181">+SUM(F97:F102)+SUM(E103:E108)</f>
        <v>191.09460000000001</v>
      </c>
      <c r="Q102" s="109">
        <f t="shared" ref="Q102" si="182">+SUM(G97:G102)+SUM(F103:F108)</f>
        <v>226.79990000000001</v>
      </c>
      <c r="R102" s="94">
        <f>+SUM(H97:H102)+SUM(G103:G108)</f>
        <v>217.5926</v>
      </c>
      <c r="S102" s="121">
        <f t="shared" si="162"/>
        <v>-4.0596578746286971E-2</v>
      </c>
      <c r="T102" s="117">
        <f t="shared" si="163"/>
        <v>5.2993446087238993E-2</v>
      </c>
    </row>
    <row r="103" spans="1:20">
      <c r="A103" s="93" t="s">
        <v>4</v>
      </c>
      <c r="B103" s="108">
        <f>+'[1]CONSUMO EN ARGENTINA POR COLOR'!F323/10000</f>
        <v>15.0954</v>
      </c>
      <c r="C103" s="6">
        <f>+'[1]CONSUMO EN ARGENTINA POR COLOR'!F335/10000</f>
        <v>16.744599999999998</v>
      </c>
      <c r="D103" s="6">
        <f>+'[1]CONSUMO EN ARGENTINA POR COLOR'!F347/10000</f>
        <v>14.1487</v>
      </c>
      <c r="E103" s="6">
        <f>+'[1]CONSUMO EN ARGENTINA POR COLOR'!F359/10000</f>
        <v>17.5472</v>
      </c>
      <c r="F103" s="6">
        <f>+'[1]CONSUMO EN ARGENTINA POR COLOR'!F371/10000</f>
        <v>23.155999999999999</v>
      </c>
      <c r="G103" s="109">
        <f>+'[1]CONSUMO EN ARGENTINA POR COLOR'!F383/10000</f>
        <v>18.337599999999998</v>
      </c>
      <c r="H103" s="108">
        <f>+'[1]CONSUMO EN ARGENTINA POR COLOR'!F395/10000</f>
        <v>21.290199999999999</v>
      </c>
      <c r="I103" s="95">
        <f t="shared" ref="I103" si="183">+H103/G103-1</f>
        <v>0.16101343687287328</v>
      </c>
      <c r="J103" s="2"/>
      <c r="K103" s="93" t="s">
        <v>4</v>
      </c>
      <c r="L103" s="108">
        <f>+SUM('[1]CONSUMO EN ARGENTINA POR COLOR'!$F$306:$F$317)/10000</f>
        <v>188.84740699999998</v>
      </c>
      <c r="M103" s="6">
        <f>+SUM(C97:C103)+SUM(B104:B108)</f>
        <v>169.72910000000002</v>
      </c>
      <c r="N103" s="6">
        <f t="shared" ref="N103:O103" si="184">+SUM(D97:D103)+SUM(C104:C108)</f>
        <v>157.5677</v>
      </c>
      <c r="O103" s="6">
        <f t="shared" si="184"/>
        <v>168.86369999999999</v>
      </c>
      <c r="P103" s="6">
        <f>+SUM(F97:F103)+SUM(E104:E108)</f>
        <v>196.70340000000002</v>
      </c>
      <c r="Q103" s="109">
        <f>+SUM(G97:G103)+SUM(F104:F108)</f>
        <v>221.98149999999998</v>
      </c>
      <c r="R103" s="94">
        <f>+SUM(H97:H103)+SUM(G104:G108)</f>
        <v>220.54519999999999</v>
      </c>
      <c r="S103" s="121">
        <f t="shared" si="162"/>
        <v>-6.47035901640447E-3</v>
      </c>
      <c r="T103" s="117">
        <f t="shared" si="163"/>
        <v>5.3775896066810436E-2</v>
      </c>
    </row>
    <row r="104" spans="1:20">
      <c r="A104" s="93" t="s">
        <v>5</v>
      </c>
      <c r="B104" s="108">
        <f>+'[1]CONSUMO EN ARGENTINA POR COLOR'!F324/10000</f>
        <v>21.8736</v>
      </c>
      <c r="C104" s="6">
        <f>+'[1]CONSUMO EN ARGENTINA POR COLOR'!F336/10000</f>
        <v>18.183299999999999</v>
      </c>
      <c r="D104" s="6">
        <f>+'[1]CONSUMO EN ARGENTINA POR COLOR'!F348/10000</f>
        <v>16.405100000000001</v>
      </c>
      <c r="E104" s="6">
        <f>+'[1]CONSUMO EN ARGENTINA POR COLOR'!F360/10000</f>
        <v>18.3306</v>
      </c>
      <c r="F104" s="6">
        <f>+'[1]CONSUMO EN ARGENTINA POR COLOR'!F372/10000</f>
        <v>21.698399999999999</v>
      </c>
      <c r="G104" s="109">
        <f>+'[1]CONSUMO EN ARGENTINA POR COLOR'!F384/10000</f>
        <v>20.9193</v>
      </c>
      <c r="H104" s="108"/>
      <c r="I104" s="95"/>
      <c r="J104" s="2"/>
      <c r="K104" s="93" t="s">
        <v>5</v>
      </c>
      <c r="L104" s="108">
        <f>+SUM('[1]CONSUMO EN ARGENTINA POR COLOR'!$F$306:$F$317)/10000</f>
        <v>188.84740699999998</v>
      </c>
      <c r="M104" s="6">
        <f>+SUM(C97:C104)+SUM(B105:B108)</f>
        <v>166.03880000000001</v>
      </c>
      <c r="N104" s="6">
        <f t="shared" ref="N104:O104" si="185">+SUM(D97:D104)+SUM(C105:C108)</f>
        <v>155.78950000000003</v>
      </c>
      <c r="O104" s="6">
        <f t="shared" si="185"/>
        <v>170.78919999999999</v>
      </c>
      <c r="P104" s="6">
        <f t="shared" ref="P104" si="186">+SUM(F97:F104)+SUM(E105:E108)</f>
        <v>200.0712</v>
      </c>
      <c r="Q104" s="109">
        <f t="shared" ref="Q104" si="187">+SUM(G97:G104)+SUM(F105:F108)</f>
        <v>221.20240000000001</v>
      </c>
      <c r="R104" s="94"/>
      <c r="S104" s="121"/>
      <c r="T104" s="117"/>
    </row>
    <row r="105" spans="1:20">
      <c r="A105" s="93" t="s">
        <v>6</v>
      </c>
      <c r="B105" s="108">
        <f>+'[1]CONSUMO EN ARGENTINA POR COLOR'!F325/10000</f>
        <v>19.247399999999999</v>
      </c>
      <c r="C105" s="6">
        <f>+'[1]CONSUMO EN ARGENTINA POR COLOR'!F337/10000</f>
        <v>14.303599999999999</v>
      </c>
      <c r="D105" s="6">
        <f>+'[1]CONSUMO EN ARGENTINA POR COLOR'!F349/10000</f>
        <v>15.6914</v>
      </c>
      <c r="E105" s="6">
        <f>+'[1]CONSUMO EN ARGENTINA POR COLOR'!F361/10000</f>
        <v>17.7181</v>
      </c>
      <c r="F105" s="6">
        <f>+'[1]CONSUMO EN ARGENTINA POR COLOR'!F373/10000</f>
        <v>22.974399999999999</v>
      </c>
      <c r="G105" s="109">
        <f>+'[1]CONSUMO EN ARGENTINA POR COLOR'!F385/10000</f>
        <v>16.201000000000001</v>
      </c>
      <c r="H105" s="108"/>
      <c r="I105" s="95"/>
      <c r="J105" s="2"/>
      <c r="K105" s="93" t="s">
        <v>6</v>
      </c>
      <c r="L105" s="108">
        <f>+SUM('[1]CONSUMO EN ARGENTINA POR COLOR'!$F$306:$F$317)/10000</f>
        <v>188.84740699999998</v>
      </c>
      <c r="M105" s="6">
        <f>+SUM(C97:C105)+SUM(B106:B108)</f>
        <v>161.095</v>
      </c>
      <c r="N105" s="6">
        <f t="shared" ref="N105:O105" si="188">+SUM(D97:D105)+SUM(C106:C108)</f>
        <v>157.1773</v>
      </c>
      <c r="O105" s="6">
        <f t="shared" si="188"/>
        <v>172.8159</v>
      </c>
      <c r="P105" s="6">
        <f>+SUM(F97:F105)+SUM(E106:E108)</f>
        <v>205.32750000000001</v>
      </c>
      <c r="Q105" s="109">
        <f>+SUM(G97:G105)+SUM(F106:F108)</f>
        <v>214.429</v>
      </c>
      <c r="R105" s="94"/>
      <c r="S105" s="121"/>
      <c r="T105" s="117"/>
    </row>
    <row r="106" spans="1:20">
      <c r="A106" s="93" t="s">
        <v>7</v>
      </c>
      <c r="B106" s="108">
        <f>+'[1]CONSUMO EN ARGENTINA POR COLOR'!F326/10000</f>
        <v>17.249099999999999</v>
      </c>
      <c r="C106" s="6">
        <f>+'[1]CONSUMO EN ARGENTINA POR COLOR'!F338/10000</f>
        <v>18.735900000000001</v>
      </c>
      <c r="D106" s="6">
        <f>+'[1]CONSUMO EN ARGENTINA POR COLOR'!F350/10000</f>
        <v>16.154900000000001</v>
      </c>
      <c r="E106" s="6">
        <f>+'[1]CONSUMO EN ARGENTINA POR COLOR'!F362/10000</f>
        <v>19.704699999999999</v>
      </c>
      <c r="F106" s="6">
        <f>+'[1]CONSUMO EN ARGENTINA POR COLOR'!F374/10000</f>
        <v>21.1629</v>
      </c>
      <c r="G106" s="109">
        <f>+'[1]CONSUMO EN ARGENTINA POR COLOR'!F386/10000</f>
        <v>16.1389</v>
      </c>
      <c r="H106" s="108"/>
      <c r="I106" s="95"/>
      <c r="J106" s="2"/>
      <c r="K106" s="93" t="s">
        <v>7</v>
      </c>
      <c r="L106" s="108">
        <f>+SUM('[1]CONSUMO EN ARGENTINA POR COLOR'!$F$306:$F$317)/10000</f>
        <v>188.84740699999998</v>
      </c>
      <c r="M106" s="6">
        <f>+SUM(C97:C106)+SUM(B107:B108)</f>
        <v>162.58180000000002</v>
      </c>
      <c r="N106" s="6">
        <f t="shared" ref="N106:O106" si="189">+SUM(D97:D106)+SUM(C107:C108)</f>
        <v>154.59630000000001</v>
      </c>
      <c r="O106" s="6">
        <f t="shared" si="189"/>
        <v>176.3657</v>
      </c>
      <c r="P106" s="6">
        <f>+SUM(F97:F106)+SUM(E107:E108)</f>
        <v>206.78570000000002</v>
      </c>
      <c r="Q106" s="109">
        <f>+SUM(G97:G106)+SUM(F107:F108)</f>
        <v>209.40500000000003</v>
      </c>
      <c r="R106" s="109"/>
      <c r="S106" s="121"/>
      <c r="T106" s="117"/>
    </row>
    <row r="107" spans="1:20">
      <c r="A107" s="93" t="s">
        <v>8</v>
      </c>
      <c r="B107" s="108">
        <f>+'[1]CONSUMO EN ARGENTINA POR COLOR'!F327/10000</f>
        <v>15.911</v>
      </c>
      <c r="C107" s="6">
        <f>+'[1]CONSUMO EN ARGENTINA POR COLOR'!F339/10000</f>
        <v>17.024999999999999</v>
      </c>
      <c r="D107" s="6">
        <f>+'[1]CONSUMO EN ARGENTINA POR COLOR'!F351/10000</f>
        <v>13.8109</v>
      </c>
      <c r="E107" s="6">
        <f>+'[1]CONSUMO EN ARGENTINA POR COLOR'!F363/10000</f>
        <v>17.235600000000002</v>
      </c>
      <c r="F107" s="6">
        <f>+'[1]CONSUMO EN ARGENTINA POR COLOR'!F375/10000</f>
        <v>19.365400000000001</v>
      </c>
      <c r="G107" s="109">
        <f>+'[1]CONSUMO EN ARGENTINA POR COLOR'!F387/10000</f>
        <v>20.292300000000001</v>
      </c>
      <c r="H107" s="108"/>
      <c r="I107" s="95"/>
      <c r="J107" s="2"/>
      <c r="K107" s="93" t="s">
        <v>8</v>
      </c>
      <c r="L107" s="108">
        <f>+SUM('[1]CONSUMO EN ARGENTINA POR COLOR'!$F$306:$F$317)/10000</f>
        <v>188.84740699999998</v>
      </c>
      <c r="M107" s="6">
        <f>+SUM(C97:C107)+SUM(B108)</f>
        <v>163.69580000000002</v>
      </c>
      <c r="N107" s="6">
        <f t="shared" ref="N107:O107" si="190">+SUM(D97:D107)+SUM(C108)</f>
        <v>151.38220000000001</v>
      </c>
      <c r="O107" s="6">
        <f t="shared" si="190"/>
        <v>179.79040000000001</v>
      </c>
      <c r="P107" s="6">
        <f>+SUM(F97:F107)+SUM(E108)</f>
        <v>208.91550000000001</v>
      </c>
      <c r="Q107" s="109">
        <f>+SUM(G97:G107)+SUM(F108)</f>
        <v>210.33190000000002</v>
      </c>
      <c r="R107" s="94"/>
      <c r="S107" s="121"/>
      <c r="T107" s="117"/>
    </row>
    <row r="108" spans="1:20">
      <c r="A108" s="93" t="s">
        <v>9</v>
      </c>
      <c r="B108" s="108">
        <f>+'[1]CONSUMO EN ARGENTINA POR COLOR'!F328/10000</f>
        <v>11.525</v>
      </c>
      <c r="C108" s="6">
        <f>+'[1]CONSUMO EN ARGENTINA POR COLOR'!F340/10000</f>
        <v>10.6059</v>
      </c>
      <c r="D108" s="6">
        <f>+'[1]CONSUMO EN ARGENTINA POR COLOR'!F352/10000</f>
        <v>13.4069</v>
      </c>
      <c r="E108" s="6">
        <f>+'[1]CONSUMO EN ARGENTINA POR COLOR'!F364/10000</f>
        <v>14.579700000000001</v>
      </c>
      <c r="F108" s="6">
        <f>+'[1]CONSUMO EN ARGENTINA POR COLOR'!F376/10000</f>
        <v>16.6206</v>
      </c>
      <c r="G108" s="109">
        <f>+'[1]CONSUMO EN ARGENTINA POR COLOR'!F388/10000</f>
        <v>18.767199999999999</v>
      </c>
      <c r="H108" s="108"/>
      <c r="I108" s="95"/>
      <c r="J108" s="2"/>
      <c r="K108" s="93" t="s">
        <v>9</v>
      </c>
      <c r="L108" s="108">
        <f>+SUM('[1]CONSUMO EN ARGENTINA POR COLOR'!$F$306:$F$317)/10000</f>
        <v>188.84740699999998</v>
      </c>
      <c r="M108" s="6">
        <f>+SUM(C97:C108)</f>
        <v>162.77670000000001</v>
      </c>
      <c r="N108" s="6">
        <f t="shared" ref="N108:O108" si="191">+SUM(D97:D108)</f>
        <v>154.18320000000003</v>
      </c>
      <c r="O108" s="6">
        <f t="shared" si="191"/>
        <v>180.9632</v>
      </c>
      <c r="P108" s="6">
        <f>+SUM(F97:F108)</f>
        <v>210.9564</v>
      </c>
      <c r="Q108" s="109">
        <f>+SUM(G97:G108)</f>
        <v>212.47850000000003</v>
      </c>
      <c r="R108" s="94"/>
      <c r="S108" s="121"/>
      <c r="T108" s="117"/>
    </row>
    <row r="109" spans="1:20" ht="28">
      <c r="A109" s="96" t="s">
        <v>13</v>
      </c>
      <c r="B109" s="110">
        <f>SUM(B97:B108)</f>
        <v>173.58489999999998</v>
      </c>
      <c r="C109" s="87">
        <f>SUM(C97:C108)</f>
        <v>162.77670000000001</v>
      </c>
      <c r="D109" s="87">
        <f>SUM(D97:D108)</f>
        <v>154.18320000000003</v>
      </c>
      <c r="E109" s="87">
        <f>SUM(E97:E108)</f>
        <v>180.9632</v>
      </c>
      <c r="F109" s="87">
        <f>SUM(F97:F108)</f>
        <v>210.9564</v>
      </c>
      <c r="G109" s="111">
        <f t="shared" ref="G109" si="192">SUM(G97:G108)</f>
        <v>212.47850000000003</v>
      </c>
      <c r="H109" s="110"/>
      <c r="I109" s="98"/>
      <c r="J109" s="3"/>
      <c r="K109" s="96" t="s">
        <v>14</v>
      </c>
      <c r="L109" s="110">
        <f t="shared" ref="L109:R109" si="193">+AVERAGE(L97:L108)</f>
        <v>188.84740699999998</v>
      </c>
      <c r="M109" s="87">
        <f t="shared" si="193"/>
        <v>166.53944166666668</v>
      </c>
      <c r="N109" s="87">
        <f t="shared" si="193"/>
        <v>158.66903333333335</v>
      </c>
      <c r="O109" s="87">
        <f t="shared" si="193"/>
        <v>167.3058</v>
      </c>
      <c r="P109" s="87">
        <f t="shared" si="193"/>
        <v>194.97217500000002</v>
      </c>
      <c r="Q109" s="111">
        <f t="shared" si="193"/>
        <v>218.55951666666672</v>
      </c>
      <c r="R109" s="97">
        <f t="shared" si="193"/>
        <v>215.15509999999998</v>
      </c>
      <c r="S109" s="123">
        <f>+R109/Q109-1</f>
        <v>-1.557661143558875E-2</v>
      </c>
      <c r="T109" s="188">
        <f>+POWER(R109/M109,0.2)-1</f>
        <v>5.2560112574371987E-2</v>
      </c>
    </row>
    <row r="110" spans="1:20" ht="28">
      <c r="A110" s="99" t="s">
        <v>15</v>
      </c>
      <c r="B110" s="112">
        <f t="shared" ref="B110:G110" si="194">+B109/B$163</f>
        <v>0.18434355877736455</v>
      </c>
      <c r="C110" s="88">
        <f t="shared" si="194"/>
        <v>0.18238224409329717</v>
      </c>
      <c r="D110" s="88">
        <f t="shared" si="194"/>
        <v>0.18363841634031169</v>
      </c>
      <c r="E110" s="88">
        <f t="shared" si="194"/>
        <v>0.20441829868378678</v>
      </c>
      <c r="F110" s="88">
        <f t="shared" si="194"/>
        <v>0.22371585480618703</v>
      </c>
      <c r="G110" s="113">
        <f t="shared" si="194"/>
        <v>0.25385286083489123</v>
      </c>
      <c r="H110" s="112"/>
      <c r="I110" s="101"/>
      <c r="J110" s="3"/>
      <c r="K110" s="99" t="s">
        <v>15</v>
      </c>
      <c r="L110" s="112">
        <f t="shared" ref="L110:R110" si="195">+L109/L$163</f>
        <v>0.17655674067426719</v>
      </c>
      <c r="M110" s="88">
        <f t="shared" si="195"/>
        <v>0.1825689031188667</v>
      </c>
      <c r="N110" s="88">
        <f t="shared" si="195"/>
        <v>0.18231962294259829</v>
      </c>
      <c r="O110" s="88">
        <f t="shared" si="195"/>
        <v>0.19576941323438826</v>
      </c>
      <c r="P110" s="88">
        <f t="shared" si="195"/>
        <v>0.2122412439489233</v>
      </c>
      <c r="Q110" s="113">
        <f t="shared" si="195"/>
        <v>0.24742937628634498</v>
      </c>
      <c r="R110" s="100">
        <f t="shared" si="195"/>
        <v>0.25656375740602566</v>
      </c>
      <c r="S110" s="122"/>
      <c r="T110" s="118"/>
    </row>
    <row r="111" spans="1:20" ht="29" thickBot="1">
      <c r="A111" s="102" t="s">
        <v>12</v>
      </c>
      <c r="B111" s="114"/>
      <c r="C111" s="89">
        <f>+C109/B109-1</f>
        <v>-6.2264632465150904E-2</v>
      </c>
      <c r="D111" s="89">
        <f t="shared" ref="D111" si="196">+D109/C109-1</f>
        <v>-5.2793182316633658E-2</v>
      </c>
      <c r="E111" s="89">
        <f t="shared" ref="E111" si="197">+E109/D109-1</f>
        <v>0.17368948108483906</v>
      </c>
      <c r="F111" s="89">
        <f t="shared" ref="F111:G111" si="198">+F109/E109-1</f>
        <v>0.16574198511078486</v>
      </c>
      <c r="G111" s="115">
        <f t="shared" si="198"/>
        <v>7.2152349964258455E-3</v>
      </c>
      <c r="H111" s="216"/>
      <c r="I111" s="105"/>
      <c r="J111" s="2"/>
      <c r="K111" s="102" t="s">
        <v>12</v>
      </c>
      <c r="L111" s="114"/>
      <c r="M111" s="89">
        <f>+M109/L109-1</f>
        <v>-0.11812693479732717</v>
      </c>
      <c r="N111" s="89">
        <f t="shared" ref="N111" si="199">+N109/M109-1</f>
        <v>-4.7258524794902113E-2</v>
      </c>
      <c r="O111" s="89">
        <f t="shared" ref="O111" si="200">+O109/N109-1</f>
        <v>5.4432591446640144E-2</v>
      </c>
      <c r="P111" s="89">
        <f t="shared" ref="P111" si="201">+P109/O109-1</f>
        <v>0.16536411170443599</v>
      </c>
      <c r="Q111" s="115">
        <f t="shared" ref="Q111" si="202">+Q109/P109-1</f>
        <v>0.12097798912417468</v>
      </c>
      <c r="R111" s="104">
        <f t="shared" ref="R111" si="203">+R109/Q109-1</f>
        <v>-1.557661143558875E-2</v>
      </c>
      <c r="S111" s="103"/>
      <c r="T111" s="119"/>
    </row>
    <row r="112" spans="1:20" ht="15" thickBo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</row>
    <row r="113" spans="1:20" ht="15" thickBot="1">
      <c r="A113" s="285" t="s">
        <v>255</v>
      </c>
      <c r="B113" s="286"/>
      <c r="C113" s="286"/>
      <c r="D113" s="286"/>
      <c r="E113" s="286"/>
      <c r="F113" s="286"/>
      <c r="G113" s="286"/>
      <c r="H113" s="286"/>
      <c r="I113" s="287"/>
      <c r="J113" s="2"/>
      <c r="K113" s="285" t="s">
        <v>256</v>
      </c>
      <c r="L113" s="286"/>
      <c r="M113" s="286"/>
      <c r="N113" s="286"/>
      <c r="O113" s="286"/>
      <c r="P113" s="286"/>
      <c r="Q113" s="286"/>
      <c r="R113" s="286"/>
      <c r="S113" s="286"/>
      <c r="T113" s="287"/>
    </row>
    <row r="114" spans="1:20" ht="42">
      <c r="A114" s="90"/>
      <c r="B114" s="106">
        <v>2016</v>
      </c>
      <c r="C114" s="86">
        <f>+B114+1</f>
        <v>2017</v>
      </c>
      <c r="D114" s="86">
        <f t="shared" ref="D114:G114" si="204">+C114+1</f>
        <v>2018</v>
      </c>
      <c r="E114" s="86">
        <f t="shared" si="204"/>
        <v>2019</v>
      </c>
      <c r="F114" s="86">
        <f t="shared" si="204"/>
        <v>2020</v>
      </c>
      <c r="G114" s="107">
        <f t="shared" si="204"/>
        <v>2021</v>
      </c>
      <c r="H114" s="106">
        <f>+H96</f>
        <v>2022</v>
      </c>
      <c r="I114" s="92" t="s">
        <v>16</v>
      </c>
      <c r="J114" s="2"/>
      <c r="K114" s="90"/>
      <c r="L114" s="106">
        <v>2016</v>
      </c>
      <c r="M114" s="86">
        <f>+L114+1</f>
        <v>2017</v>
      </c>
      <c r="N114" s="86">
        <f t="shared" ref="N114:Q114" si="205">+M114+1</f>
        <v>2018</v>
      </c>
      <c r="O114" s="86">
        <f t="shared" si="205"/>
        <v>2019</v>
      </c>
      <c r="P114" s="86">
        <f t="shared" si="205"/>
        <v>2020</v>
      </c>
      <c r="Q114" s="107">
        <f t="shared" si="205"/>
        <v>2021</v>
      </c>
      <c r="R114" s="91">
        <v>2022</v>
      </c>
      <c r="S114" s="120" t="s">
        <v>16</v>
      </c>
      <c r="T114" s="116" t="s">
        <v>21</v>
      </c>
    </row>
    <row r="115" spans="1:20">
      <c r="A115" s="93" t="s">
        <v>10</v>
      </c>
      <c r="B115" s="250">
        <f>+'[1]CONSUMO EN ARGENTINA POR COLOR'!I317/10000</f>
        <v>0.16009999999999999</v>
      </c>
      <c r="C115" s="172">
        <f>+'[1]CONSUMO EN ARGENTINA POR COLOR'!I329/10000</f>
        <v>0.27150000000000002</v>
      </c>
      <c r="D115" s="172">
        <f>+'[1]CONSUMO EN ARGENTINA POR COLOR'!I341/10000</f>
        <v>0.2485</v>
      </c>
      <c r="E115" s="172">
        <f>+'[1]CONSUMO EN ARGENTINA POR COLOR'!I353/10000</f>
        <v>0.154</v>
      </c>
      <c r="F115" s="172">
        <f>+'[1]CONSUMO EN ARGENTINA POR COLOR'!I365/10000</f>
        <v>0.41289999999999999</v>
      </c>
      <c r="G115" s="251">
        <f>+'[1]CONSUMO EN ARGENTINA POR COLOR'!I377/10000</f>
        <v>0.36480000000000001</v>
      </c>
      <c r="H115" s="250">
        <f>+'[1]CONSUMO EN ARGENTINA POR COLOR'!I389/10000</f>
        <v>0.33350000000000002</v>
      </c>
      <c r="I115" s="95">
        <f>+H115/G115-1</f>
        <v>-8.5800438596491224E-2</v>
      </c>
      <c r="J115" s="2"/>
      <c r="K115" s="93" t="s">
        <v>10</v>
      </c>
      <c r="L115" s="108">
        <f>+SUM('[1]CONSUMO EN ARGENTINA POR COLOR'!I306:I317)/10000</f>
        <v>3.8586889999999991</v>
      </c>
      <c r="M115" s="6">
        <f>+SUM(C115)+SUM(B116:B126)</f>
        <v>3.7007829999999999</v>
      </c>
      <c r="N115" s="6">
        <f t="shared" ref="N115" si="206">+SUM(D115)+SUM(C116:C126)</f>
        <v>4.2568000000000001</v>
      </c>
      <c r="O115" s="6">
        <f t="shared" ref="O115" si="207">+SUM(E115)+SUM(D116:D126)</f>
        <v>3.9102999999999999</v>
      </c>
      <c r="P115" s="6">
        <f t="shared" ref="P115" si="208">+SUM(F115)+SUM(E116:E126)</f>
        <v>4.1932999999999998</v>
      </c>
      <c r="Q115" s="109">
        <f t="shared" ref="Q115" si="209">+SUM(G115)+SUM(F116:F126)</f>
        <v>4.9743000000000004</v>
      </c>
      <c r="R115" s="94">
        <f t="shared" ref="R115" si="210">+SUM(H115)+SUM(G116:G126)</f>
        <v>6.4086000000000007</v>
      </c>
      <c r="S115" s="121">
        <f>+R115/Q115-1</f>
        <v>0.28834207828237135</v>
      </c>
      <c r="T115" s="117">
        <f>+POWER(R115/M115,0.2)-1</f>
        <v>0.11607635925697002</v>
      </c>
    </row>
    <row r="116" spans="1:20">
      <c r="A116" s="93" t="s">
        <v>11</v>
      </c>
      <c r="B116" s="250">
        <f>+'[1]CONSUMO EN ARGENTINA POR COLOR'!I318/10000</f>
        <v>0.1734</v>
      </c>
      <c r="C116" s="172">
        <f>+'[1]CONSUMO EN ARGENTINA POR COLOR'!I330/10000</f>
        <v>0.15260000000000001</v>
      </c>
      <c r="D116" s="172">
        <f>+'[1]CONSUMO EN ARGENTINA POR COLOR'!I342/10000</f>
        <v>0.2059</v>
      </c>
      <c r="E116" s="172">
        <f>+'[1]CONSUMO EN ARGENTINA POR COLOR'!I354/10000</f>
        <v>0.12790000000000001</v>
      </c>
      <c r="F116" s="172">
        <f>+'[1]CONSUMO EN ARGENTINA POR COLOR'!I366/10000</f>
        <v>0.31030000000000002</v>
      </c>
      <c r="G116" s="251">
        <f>+'[1]CONSUMO EN ARGENTINA POR COLOR'!I378/10000</f>
        <v>0.3221</v>
      </c>
      <c r="H116" s="250">
        <f>+'[1]CONSUMO EN ARGENTINA POR COLOR'!I390/10000</f>
        <v>0.4778</v>
      </c>
      <c r="I116" s="95">
        <f t="shared" ref="I116:I117" si="211">+H116/G116-1</f>
        <v>0.48339025147469727</v>
      </c>
      <c r="J116" s="2"/>
      <c r="K116" s="93" t="s">
        <v>11</v>
      </c>
      <c r="L116" s="108">
        <f>+SUM('[1]CONSUMO EN ARGENTINA POR COLOR'!I307:I318)/10000</f>
        <v>3.807315</v>
      </c>
      <c r="M116" s="6">
        <f>+SUM(C115:C116)+SUM(B117:B126)</f>
        <v>3.679983</v>
      </c>
      <c r="N116" s="6">
        <f t="shared" ref="N116" si="212">+SUM(D115:D116)+SUM(C117:C126)</f>
        <v>4.3100999999999994</v>
      </c>
      <c r="O116" s="6">
        <f t="shared" ref="O116" si="213">+SUM(E115:E116)+SUM(D117:D126)</f>
        <v>3.8323</v>
      </c>
      <c r="P116" s="6">
        <f t="shared" ref="P116" si="214">+SUM(F115:F116)+SUM(E117:E126)</f>
        <v>4.3757000000000001</v>
      </c>
      <c r="Q116" s="109">
        <f t="shared" ref="Q116:R116" si="215">+SUM(G115:G116)+SUM(F117:F126)</f>
        <v>4.9861000000000004</v>
      </c>
      <c r="R116" s="94">
        <f t="shared" si="215"/>
        <v>6.5643000000000011</v>
      </c>
      <c r="S116" s="121">
        <f t="shared" ref="S116:S121" si="216">+R116/Q116-1</f>
        <v>0.31651992539259144</v>
      </c>
      <c r="T116" s="117">
        <f t="shared" ref="T116:T121" si="217">+POWER(R116/M116,0.2)-1</f>
        <v>0.12271240612912759</v>
      </c>
    </row>
    <row r="117" spans="1:20">
      <c r="A117" s="93" t="s">
        <v>0</v>
      </c>
      <c r="B117" s="250">
        <f>+'[1]CONSUMO EN ARGENTINA POR COLOR'!I319/10000</f>
        <v>0.19408300000000001</v>
      </c>
      <c r="C117" s="172">
        <f>+'[1]CONSUMO EN ARGENTINA POR COLOR'!I331/10000</f>
        <v>0.21410000000000001</v>
      </c>
      <c r="D117" s="172">
        <f>+'[1]CONSUMO EN ARGENTINA POR COLOR'!I343/10000</f>
        <v>0.14729999999999999</v>
      </c>
      <c r="E117" s="172">
        <f>+'[1]CONSUMO EN ARGENTINA POR COLOR'!I355/10000</f>
        <v>0.17199999999999999</v>
      </c>
      <c r="F117" s="172">
        <f>+'[1]CONSUMO EN ARGENTINA POR COLOR'!I367/10000</f>
        <v>0.2346</v>
      </c>
      <c r="G117" s="251">
        <f>+'[1]CONSUMO EN ARGENTINA POR COLOR'!I379/10000</f>
        <v>0.35649999999999998</v>
      </c>
      <c r="H117" s="250">
        <f>+'[1]CONSUMO EN ARGENTINA POR COLOR'!I391/10000</f>
        <v>0.47120000000000001</v>
      </c>
      <c r="I117" s="95">
        <f t="shared" si="211"/>
        <v>0.32173913043478275</v>
      </c>
      <c r="J117" s="2"/>
      <c r="K117" s="93" t="s">
        <v>0</v>
      </c>
      <c r="L117" s="108">
        <f>+SUM('[1]CONSUMO EN ARGENTINA POR COLOR'!I308:I319)/10000</f>
        <v>3.8486760000000002</v>
      </c>
      <c r="M117" s="6">
        <f>+SUM(C115:C117)+SUM(B118:B126)</f>
        <v>3.7</v>
      </c>
      <c r="N117" s="6">
        <f t="shared" ref="N117" si="218">+SUM(D115:D117)+SUM(C118:C126)</f>
        <v>4.2433000000000005</v>
      </c>
      <c r="O117" s="6">
        <f t="shared" ref="O117" si="219">+SUM(E115:E117)+SUM(D118:D126)</f>
        <v>3.8569999999999998</v>
      </c>
      <c r="P117" s="6">
        <f t="shared" ref="P117" si="220">+SUM(F115:F117)+SUM(E118:E126)</f>
        <v>4.4382999999999999</v>
      </c>
      <c r="Q117" s="109">
        <f t="shared" ref="Q117:R117" si="221">+SUM(G115:G117)+SUM(F118:F126)</f>
        <v>5.1080000000000005</v>
      </c>
      <c r="R117" s="94">
        <f t="shared" si="221"/>
        <v>6.6790000000000012</v>
      </c>
      <c r="S117" s="121">
        <f t="shared" si="216"/>
        <v>0.30755677368833201</v>
      </c>
      <c r="T117" s="117">
        <f t="shared" si="217"/>
        <v>0.12538712910070715</v>
      </c>
    </row>
    <row r="118" spans="1:20">
      <c r="A118" s="93" t="s">
        <v>1</v>
      </c>
      <c r="B118" s="250">
        <f>+'[1]CONSUMO EN ARGENTINA POR COLOR'!I320/10000</f>
        <v>0.17419999999999999</v>
      </c>
      <c r="C118" s="172">
        <f>+'[1]CONSUMO EN ARGENTINA POR COLOR'!I332/10000</f>
        <v>0.2235</v>
      </c>
      <c r="D118" s="172">
        <f>+'[1]CONSUMO EN ARGENTINA POR COLOR'!I344/10000</f>
        <v>9.4100000000000003E-2</v>
      </c>
      <c r="E118" s="172">
        <f>+'[1]CONSUMO EN ARGENTINA POR COLOR'!I356/10000</f>
        <v>0.2959</v>
      </c>
      <c r="F118" s="172">
        <f>+'[1]CONSUMO EN ARGENTINA POR COLOR'!I368/10000</f>
        <v>0.33910000000000001</v>
      </c>
      <c r="G118" s="251">
        <f>+'[1]CONSUMO EN ARGENTINA POR COLOR'!I380/10000</f>
        <v>0.43080000000000002</v>
      </c>
      <c r="H118" s="250">
        <f>+'[1]CONSUMO EN ARGENTINA POR COLOR'!I392/10000</f>
        <v>0.4919</v>
      </c>
      <c r="I118" s="95">
        <f t="shared" ref="I118" si="222">+H118/G118-1</f>
        <v>0.14182915506035276</v>
      </c>
      <c r="J118" s="2"/>
      <c r="K118" s="93" t="s">
        <v>1</v>
      </c>
      <c r="L118" s="108">
        <f>+SUM('[1]CONSUMO EN ARGENTINA POR COLOR'!I309:I320)/10000</f>
        <v>3.7743830000000003</v>
      </c>
      <c r="M118" s="6">
        <f>+SUM(C115:C118)+SUM(B119:B126)</f>
        <v>3.7492999999999999</v>
      </c>
      <c r="N118" s="6">
        <f t="shared" ref="N118" si="223">+SUM(D115:D118)+SUM(C119:C126)</f>
        <v>4.1139000000000001</v>
      </c>
      <c r="O118" s="6">
        <f t="shared" ref="O118" si="224">+SUM(E115:E118)+SUM(D119:D126)</f>
        <v>4.0587999999999997</v>
      </c>
      <c r="P118" s="6">
        <f t="shared" ref="P118" si="225">+SUM(F115:F118)+SUM(E119:E126)</f>
        <v>4.4815000000000005</v>
      </c>
      <c r="Q118" s="109">
        <f t="shared" ref="Q118" si="226">+SUM(G115:G118)+SUM(F119:F126)</f>
        <v>5.1997</v>
      </c>
      <c r="R118" s="94">
        <f t="shared" ref="R118" si="227">+SUM(H115:H118)+SUM(G119:G126)</f>
        <v>6.7401000000000009</v>
      </c>
      <c r="S118" s="121">
        <f t="shared" si="216"/>
        <v>0.29624786045348794</v>
      </c>
      <c r="T118" s="117">
        <f t="shared" si="217"/>
        <v>0.12445797678806647</v>
      </c>
    </row>
    <row r="119" spans="1:20">
      <c r="A119" s="93" t="s">
        <v>2</v>
      </c>
      <c r="B119" s="250">
        <f>+'[1]CONSUMO EN ARGENTINA POR COLOR'!I321/10000</f>
        <v>0.16589999999999999</v>
      </c>
      <c r="C119" s="172">
        <f>+'[1]CONSUMO EN ARGENTINA POR COLOR'!I333/10000</f>
        <v>0.2482</v>
      </c>
      <c r="D119" s="172">
        <f>+'[1]CONSUMO EN ARGENTINA POR COLOR'!I345/10000</f>
        <v>0.39300000000000002</v>
      </c>
      <c r="E119" s="172">
        <f>+'[1]CONSUMO EN ARGENTINA POR COLOR'!I357/10000</f>
        <v>0.2722</v>
      </c>
      <c r="F119" s="172">
        <f>+'[1]CONSUMO EN ARGENTINA POR COLOR'!I369/10000</f>
        <v>0.25629999999999997</v>
      </c>
      <c r="G119" s="251">
        <f>+'[1]CONSUMO EN ARGENTINA POR COLOR'!I381/10000</f>
        <v>0.4511</v>
      </c>
      <c r="H119" s="250">
        <f>+'[1]CONSUMO EN ARGENTINA POR COLOR'!I393/10000</f>
        <v>0.53249999999999997</v>
      </c>
      <c r="I119" s="95">
        <f t="shared" ref="I119" si="228">+H119/G119-1</f>
        <v>0.18044779428064728</v>
      </c>
      <c r="J119" s="2"/>
      <c r="K119" s="93" t="s">
        <v>2</v>
      </c>
      <c r="L119" s="108">
        <f>+SUM('[1]CONSUMO EN ARGENTINA POR COLOR'!I310:I321)/10000</f>
        <v>3.5943610000000001</v>
      </c>
      <c r="M119" s="6">
        <f>+SUM(C115:C119)+SUM(B120:B126)</f>
        <v>3.8315999999999999</v>
      </c>
      <c r="N119" s="6">
        <f t="shared" ref="N119" si="229">+SUM(D115:D119)+SUM(C120:C126)</f>
        <v>4.2587000000000002</v>
      </c>
      <c r="O119" s="6">
        <f t="shared" ref="O119" si="230">+SUM(E115:E119)+SUM(D120:D126)</f>
        <v>3.9379999999999997</v>
      </c>
      <c r="P119" s="6">
        <f t="shared" ref="P119" si="231">+SUM(F115:F119)+SUM(E120:E126)</f>
        <v>4.4656000000000002</v>
      </c>
      <c r="Q119" s="109">
        <f t="shared" ref="Q119" si="232">+SUM(G115:G119)+SUM(F120:F126)</f>
        <v>5.3944999999999999</v>
      </c>
      <c r="R119" s="94">
        <f>+SUM(H115:H119)+SUM(G120:G126)</f>
        <v>6.8214999999999995</v>
      </c>
      <c r="S119" s="121">
        <f t="shared" si="216"/>
        <v>0.26452868662526652</v>
      </c>
      <c r="T119" s="117">
        <f t="shared" si="217"/>
        <v>0.12227669305494482</v>
      </c>
    </row>
    <row r="120" spans="1:20">
      <c r="A120" s="93" t="s">
        <v>3</v>
      </c>
      <c r="B120" s="250">
        <f>+'[1]CONSUMO EN ARGENTINA POR COLOR'!I322/10000</f>
        <v>0.22489999999999999</v>
      </c>
      <c r="C120" s="172">
        <f>+'[1]CONSUMO EN ARGENTINA POR COLOR'!I334/10000</f>
        <v>0.25840000000000002</v>
      </c>
      <c r="D120" s="172">
        <f>+'[1]CONSUMO EN ARGENTINA POR COLOR'!I346/10000</f>
        <v>0.21060000000000001</v>
      </c>
      <c r="E120" s="172">
        <f>+'[1]CONSUMO EN ARGENTINA POR COLOR'!I358/10000</f>
        <v>0.3044</v>
      </c>
      <c r="F120" s="172">
        <f>+'[1]CONSUMO EN ARGENTINA POR COLOR'!I370/10000</f>
        <v>0.38419999999999999</v>
      </c>
      <c r="G120" s="251">
        <f>+'[1]CONSUMO EN ARGENTINA POR COLOR'!I382/10000</f>
        <v>0.44579999999999997</v>
      </c>
      <c r="H120" s="250">
        <f>+'[1]CONSUMO EN ARGENTINA POR COLOR'!I394/10000</f>
        <v>0.626</v>
      </c>
      <c r="I120" s="95">
        <f t="shared" ref="I120" si="233">+H120/G120-1</f>
        <v>0.40421713772992374</v>
      </c>
      <c r="J120" s="2"/>
      <c r="K120" s="93" t="s">
        <v>3</v>
      </c>
      <c r="L120" s="108">
        <f>+SUM('[1]CONSUMO EN ARGENTINA POR COLOR'!I311:I322)/10000</f>
        <v>3.5405800000000003</v>
      </c>
      <c r="M120" s="6">
        <f>+SUM(C115:C120)+SUM(B121:B126)</f>
        <v>3.8651</v>
      </c>
      <c r="N120" s="6">
        <f t="shared" ref="N120" si="234">+SUM(D115:D120)+SUM(C121:C126)</f>
        <v>4.2109000000000005</v>
      </c>
      <c r="O120" s="6">
        <f t="shared" ref="O120" si="235">+SUM(E115:E120)+SUM(D121:D126)</f>
        <v>4.0318000000000005</v>
      </c>
      <c r="P120" s="6">
        <f t="shared" ref="P120" si="236">+SUM(F115:F120)+SUM(E121:E126)</f>
        <v>4.5454000000000008</v>
      </c>
      <c r="Q120" s="109">
        <f t="shared" ref="Q120" si="237">+SUM(G115:G120)+SUM(F121:F126)</f>
        <v>5.4560999999999993</v>
      </c>
      <c r="R120" s="94">
        <f>+SUM(H115:H120)+SUM(G121:G126)</f>
        <v>7.0016999999999996</v>
      </c>
      <c r="S120" s="121">
        <f t="shared" si="216"/>
        <v>0.28327926540935833</v>
      </c>
      <c r="T120" s="117">
        <f t="shared" si="217"/>
        <v>0.1261819252196219</v>
      </c>
    </row>
    <row r="121" spans="1:20">
      <c r="A121" s="93" t="s">
        <v>4</v>
      </c>
      <c r="B121" s="250">
        <f>+'[1]CONSUMO EN ARGENTINA POR COLOR'!I323/10000</f>
        <v>0.28149999999999997</v>
      </c>
      <c r="C121" s="172">
        <f>+'[1]CONSUMO EN ARGENTINA POR COLOR'!I335/10000</f>
        <v>0.21540000000000001</v>
      </c>
      <c r="D121" s="172">
        <f>+'[1]CONSUMO EN ARGENTINA POR COLOR'!I347/10000</f>
        <v>0.34770000000000001</v>
      </c>
      <c r="E121" s="172">
        <f>+'[1]CONSUMO EN ARGENTINA POR COLOR'!I359/10000</f>
        <v>0.37440000000000001</v>
      </c>
      <c r="F121" s="172">
        <f>+'[1]CONSUMO EN ARGENTINA POR COLOR'!I371/10000</f>
        <v>0.30830000000000002</v>
      </c>
      <c r="G121" s="251">
        <f>+'[1]CONSUMO EN ARGENTINA POR COLOR'!I383/10000</f>
        <v>0.71830000000000005</v>
      </c>
      <c r="H121" s="250">
        <f>+'[1]CONSUMO EN ARGENTINA POR COLOR'!I395/10000</f>
        <v>0.60089999999999999</v>
      </c>
      <c r="I121" s="95">
        <f t="shared" ref="I121" si="238">+H121/G121-1</f>
        <v>-0.16344145900041773</v>
      </c>
      <c r="J121" s="2"/>
      <c r="K121" s="93" t="s">
        <v>4</v>
      </c>
      <c r="L121" s="108">
        <f>+SUM('[1]CONSUMO EN ARGENTINA POR COLOR'!I312:I323)/10000</f>
        <v>3.5137520000000002</v>
      </c>
      <c r="M121" s="6">
        <f>+SUM(C115:C121)+SUM(B122:B126)</f>
        <v>3.7990000000000004</v>
      </c>
      <c r="N121" s="6">
        <f t="shared" ref="N121:O121" si="239">+SUM(D115:D121)+SUM(C122:C126)</f>
        <v>4.3432000000000004</v>
      </c>
      <c r="O121" s="6">
        <f t="shared" si="239"/>
        <v>4.0585000000000004</v>
      </c>
      <c r="P121" s="6">
        <f>+SUM(F115:F121)+SUM(E122:E126)</f>
        <v>4.4793000000000003</v>
      </c>
      <c r="Q121" s="109">
        <f>+SUM(G115:G121)+SUM(F122:F126)</f>
        <v>5.8660999999999994</v>
      </c>
      <c r="R121" s="94">
        <f>+SUM(H115:H121)+SUM(G122:G126)</f>
        <v>6.8842999999999996</v>
      </c>
      <c r="S121" s="121">
        <f t="shared" si="216"/>
        <v>0.17357358381207288</v>
      </c>
      <c r="T121" s="117">
        <f t="shared" si="217"/>
        <v>0.12625854439708717</v>
      </c>
    </row>
    <row r="122" spans="1:20">
      <c r="A122" s="93" t="s">
        <v>5</v>
      </c>
      <c r="B122" s="250">
        <f>+'[1]CONSUMO EN ARGENTINA POR COLOR'!I324/10000</f>
        <v>0.27610000000000001</v>
      </c>
      <c r="C122" s="172">
        <f>+'[1]CONSUMO EN ARGENTINA POR COLOR'!I336/10000</f>
        <v>0.34520000000000001</v>
      </c>
      <c r="D122" s="172">
        <f>+'[1]CONSUMO EN ARGENTINA POR COLOR'!I348/10000</f>
        <v>0.5544</v>
      </c>
      <c r="E122" s="172">
        <f>+'[1]CONSUMO EN ARGENTINA POR COLOR'!I360/10000</f>
        <v>0.505</v>
      </c>
      <c r="F122" s="172">
        <f>+'[1]CONSUMO EN ARGENTINA POR COLOR'!I372/10000</f>
        <v>0.42080000000000001</v>
      </c>
      <c r="G122" s="251">
        <f>+'[1]CONSUMO EN ARGENTINA POR COLOR'!I384/10000</f>
        <v>0.64359999999999995</v>
      </c>
      <c r="H122" s="250"/>
      <c r="I122" s="95"/>
      <c r="J122" s="2"/>
      <c r="K122" s="93" t="s">
        <v>5</v>
      </c>
      <c r="L122" s="108">
        <f>+SUM('[1]CONSUMO EN ARGENTINA POR COLOR'!I313:I324)/10000</f>
        <v>3.4191020000000005</v>
      </c>
      <c r="M122" s="6">
        <f>+SUM(C115:C122)+SUM(B123:B126)</f>
        <v>3.8681000000000001</v>
      </c>
      <c r="N122" s="6">
        <f t="shared" ref="N122:O122" si="240">+SUM(D115:D122)+SUM(C123:C126)</f>
        <v>4.5524000000000004</v>
      </c>
      <c r="O122" s="6">
        <f t="shared" si="240"/>
        <v>4.0091000000000001</v>
      </c>
      <c r="P122" s="6">
        <f t="shared" ref="P122" si="241">+SUM(F115:F122)+SUM(E123:E126)</f>
        <v>4.3951000000000002</v>
      </c>
      <c r="Q122" s="109">
        <f t="shared" ref="Q122" si="242">+SUM(G115:G122)+SUM(F123:F126)</f>
        <v>6.0889000000000006</v>
      </c>
      <c r="R122" s="94"/>
      <c r="S122" s="121"/>
      <c r="T122" s="117"/>
    </row>
    <row r="123" spans="1:20">
      <c r="A123" s="93" t="s">
        <v>6</v>
      </c>
      <c r="B123" s="250">
        <f>+'[1]CONSUMO EN ARGENTINA POR COLOR'!I325/10000</f>
        <v>0.55900000000000005</v>
      </c>
      <c r="C123" s="172">
        <f>+'[1]CONSUMO EN ARGENTINA POR COLOR'!I337/10000</f>
        <v>0.43099999999999999</v>
      </c>
      <c r="D123" s="172">
        <f>+'[1]CONSUMO EN ARGENTINA POR COLOR'!I349/10000</f>
        <v>0.40210000000000001</v>
      </c>
      <c r="E123" s="172">
        <f>+'[1]CONSUMO EN ARGENTINA POR COLOR'!I361/10000</f>
        <v>0.32869999999999999</v>
      </c>
      <c r="F123" s="172">
        <f>+'[1]CONSUMO EN ARGENTINA POR COLOR'!I373/10000</f>
        <v>0.36359999999999998</v>
      </c>
      <c r="G123" s="251">
        <f>+'[1]CONSUMO EN ARGENTINA POR COLOR'!I385/10000</f>
        <v>0.64549999999999996</v>
      </c>
      <c r="H123" s="250"/>
      <c r="I123" s="95"/>
      <c r="J123" s="2"/>
      <c r="K123" s="93" t="s">
        <v>6</v>
      </c>
      <c r="L123" s="108">
        <f>+SUM('[1]CONSUMO EN ARGENTINA POR COLOR'!I314:I325)/10000</f>
        <v>3.6124559999999999</v>
      </c>
      <c r="M123" s="6">
        <f>+SUM(C115:C123)+SUM(B124:B126)</f>
        <v>3.7401</v>
      </c>
      <c r="N123" s="6">
        <f t="shared" ref="N123:O123" si="243">+SUM(D115:D123)+SUM(C124:C126)</f>
        <v>4.5235000000000003</v>
      </c>
      <c r="O123" s="6">
        <f t="shared" si="243"/>
        <v>3.9356999999999998</v>
      </c>
      <c r="P123" s="6">
        <f t="shared" ref="P123" si="244">+SUM(F115:F123)+SUM(E124:E126)</f>
        <v>4.43</v>
      </c>
      <c r="Q123" s="109">
        <v>4.43</v>
      </c>
      <c r="R123" s="94"/>
      <c r="S123" s="121"/>
      <c r="T123" s="117"/>
    </row>
    <row r="124" spans="1:20">
      <c r="A124" s="93" t="s">
        <v>7</v>
      </c>
      <c r="B124" s="250">
        <f>+'[1]CONSUMO EN ARGENTINA POR COLOR'!I326/10000</f>
        <v>0.39960000000000001</v>
      </c>
      <c r="C124" s="172">
        <f>+'[1]CONSUMO EN ARGENTINA POR COLOR'!I338/10000</f>
        <v>0.69120000000000004</v>
      </c>
      <c r="D124" s="172">
        <f>+'[1]CONSUMO EN ARGENTINA POR COLOR'!I350/10000</f>
        <v>0.69040000000000001</v>
      </c>
      <c r="E124" s="172">
        <f>+'[1]CONSUMO EN ARGENTINA POR COLOR'!I362/10000</f>
        <v>0.33489999999999998</v>
      </c>
      <c r="F124" s="172">
        <f>+'[1]CONSUMO EN ARGENTINA POR COLOR'!I374/10000</f>
        <v>0.65449999999999997</v>
      </c>
      <c r="G124" s="251">
        <f>+'[1]CONSUMO EN ARGENTINA POR COLOR'!I386/10000</f>
        <v>0.69159999999999999</v>
      </c>
      <c r="H124" s="250"/>
      <c r="I124" s="95"/>
      <c r="J124" s="2"/>
      <c r="K124" s="93" t="s">
        <v>7</v>
      </c>
      <c r="L124" s="108">
        <f>+SUM('[1]CONSUMO EN ARGENTINA POR COLOR'!I315:I326)/10000</f>
        <v>3.4533800000000001</v>
      </c>
      <c r="M124" s="6">
        <f>+SUM(C115:C124)+SUM(B125:B126)</f>
        <v>4.0316999999999998</v>
      </c>
      <c r="N124" s="6">
        <f t="shared" ref="N124:O124" si="245">+SUM(D115:D124)+SUM(C125:C126)</f>
        <v>4.5227000000000004</v>
      </c>
      <c r="O124" s="6">
        <f t="shared" si="245"/>
        <v>3.5801999999999996</v>
      </c>
      <c r="P124" s="6">
        <f>+SUM(F115:F124)+SUM(E125:E126)</f>
        <v>4.7496</v>
      </c>
      <c r="Q124" s="109">
        <f>+SUM(G115:G124)+SUM(F125:F126)</f>
        <v>6.4079000000000015</v>
      </c>
      <c r="R124" s="109"/>
      <c r="S124" s="121"/>
      <c r="T124" s="117"/>
    </row>
    <row r="125" spans="1:20">
      <c r="A125" s="93" t="s">
        <v>8</v>
      </c>
      <c r="B125" s="250">
        <f>+'[1]CONSUMO EN ARGENTINA POR COLOR'!I327/10000</f>
        <v>0.56369999999999998</v>
      </c>
      <c r="C125" s="172">
        <f>+'[1]CONSUMO EN ARGENTINA POR COLOR'!I339/10000</f>
        <v>0.69369999999999998</v>
      </c>
      <c r="D125" s="172">
        <f>+'[1]CONSUMO EN ARGENTINA POR COLOR'!I351/10000</f>
        <v>0.47310000000000002</v>
      </c>
      <c r="E125" s="172">
        <f>+'[1]CONSUMO EN ARGENTINA POR COLOR'!I363/10000</f>
        <v>0.4955</v>
      </c>
      <c r="F125" s="172">
        <f>+'[1]CONSUMO EN ARGENTINA POR COLOR'!I375/10000</f>
        <v>0.74990000000000001</v>
      </c>
      <c r="G125" s="251">
        <f>+'[1]CONSUMO EN ARGENTINA POR COLOR'!I387/10000</f>
        <v>0.77080000000000004</v>
      </c>
      <c r="H125" s="250"/>
      <c r="I125" s="95"/>
      <c r="J125" s="2"/>
      <c r="K125" s="93" t="s">
        <v>8</v>
      </c>
      <c r="L125" s="108">
        <f>+SUM('[1]CONSUMO EN ARGENTINA POR COLOR'!I316:I327)/10000</f>
        <v>3.5311349999999999</v>
      </c>
      <c r="M125" s="6">
        <f>+SUM(C115:C125)+SUM(B126)</f>
        <v>4.1616999999999997</v>
      </c>
      <c r="N125" s="6">
        <f t="shared" ref="N125:O125" si="246">+SUM(D115:D125)+SUM(C126)</f>
        <v>4.3021000000000003</v>
      </c>
      <c r="O125" s="6">
        <f t="shared" si="246"/>
        <v>3.6025999999999994</v>
      </c>
      <c r="P125" s="6">
        <f>+SUM(F115:F125)+SUM(E126)</f>
        <v>5.0039999999999996</v>
      </c>
      <c r="Q125" s="109">
        <f>+SUM(G115:G125)+SUM(F126)</f>
        <v>6.4288000000000016</v>
      </c>
      <c r="R125" s="94"/>
      <c r="S125" s="121"/>
      <c r="T125" s="117"/>
    </row>
    <row r="126" spans="1:20">
      <c r="A126" s="93" t="s">
        <v>9</v>
      </c>
      <c r="B126" s="250">
        <f>+'[1]CONSUMO EN ARGENTINA POR COLOR'!I328/10000</f>
        <v>0.41689999999999999</v>
      </c>
      <c r="C126" s="172">
        <f>+'[1]CONSUMO EN ARGENTINA POR COLOR'!I340/10000</f>
        <v>0.53500000000000003</v>
      </c>
      <c r="D126" s="172">
        <f>+'[1]CONSUMO EN ARGENTINA POR COLOR'!I352/10000</f>
        <v>0.23769999999999999</v>
      </c>
      <c r="E126" s="172">
        <f>+'[1]CONSUMO EN ARGENTINA POR COLOR'!I364/10000</f>
        <v>0.56950000000000001</v>
      </c>
      <c r="F126" s="172">
        <f>+'[1]CONSUMO EN ARGENTINA POR COLOR'!I376/10000</f>
        <v>0.58789999999999998</v>
      </c>
      <c r="G126" s="251">
        <f>+'[1]CONSUMO EN ARGENTINA POR COLOR'!I388/10000</f>
        <v>0.59899999999999998</v>
      </c>
      <c r="H126" s="250"/>
      <c r="I126" s="95"/>
      <c r="J126" s="2"/>
      <c r="K126" s="93" t="s">
        <v>9</v>
      </c>
      <c r="L126" s="108">
        <f>+SUM('[1]CONSUMO EN ARGENTINA POR COLOR'!I317:I328)/10000</f>
        <v>3.5893830000000002</v>
      </c>
      <c r="M126" s="6">
        <f>+SUM(C115:C126)</f>
        <v>4.2797999999999998</v>
      </c>
      <c r="N126" s="6">
        <f t="shared" ref="N126:O126" si="247">+SUM(D115:D126)</f>
        <v>4.0048000000000004</v>
      </c>
      <c r="O126" s="6">
        <f t="shared" si="247"/>
        <v>3.9343999999999997</v>
      </c>
      <c r="P126" s="6">
        <f>+SUM(F115:F126)</f>
        <v>5.0224000000000002</v>
      </c>
      <c r="Q126" s="109">
        <f>+SUM(G115:G126)</f>
        <v>6.4399000000000015</v>
      </c>
      <c r="R126" s="94"/>
      <c r="S126" s="121"/>
      <c r="T126" s="117"/>
    </row>
    <row r="127" spans="1:20" ht="28">
      <c r="A127" s="96" t="s">
        <v>13</v>
      </c>
      <c r="B127" s="252">
        <f>SUM(B115:B126)</f>
        <v>3.5893829999999998</v>
      </c>
      <c r="C127" s="253">
        <f t="shared" ref="C127" si="248">SUM(C115:C126)</f>
        <v>4.2797999999999998</v>
      </c>
      <c r="D127" s="253">
        <f t="shared" ref="D127" si="249">SUM(D115:D126)</f>
        <v>4.0048000000000004</v>
      </c>
      <c r="E127" s="253">
        <f t="shared" ref="E127" si="250">SUM(E115:E126)</f>
        <v>3.9343999999999997</v>
      </c>
      <c r="F127" s="253">
        <f t="shared" ref="F127:G127" si="251">SUM(F115:F126)</f>
        <v>5.0224000000000002</v>
      </c>
      <c r="G127" s="254">
        <f t="shared" si="251"/>
        <v>6.4399000000000015</v>
      </c>
      <c r="H127" s="252"/>
      <c r="I127" s="98"/>
      <c r="J127" s="3"/>
      <c r="K127" s="96" t="s">
        <v>14</v>
      </c>
      <c r="L127" s="110">
        <f>+AVERAGE(L115:L126)</f>
        <v>3.6286009999999997</v>
      </c>
      <c r="M127" s="87">
        <f>+AVERAGE(M115:M126)</f>
        <v>3.8672638333333329</v>
      </c>
      <c r="N127" s="87">
        <f t="shared" ref="N127" si="252">+AVERAGE(N115:N126)</f>
        <v>4.3035333333333341</v>
      </c>
      <c r="O127" s="87">
        <f t="shared" ref="O127" si="253">+AVERAGE(O115:O126)</f>
        <v>3.8957250000000001</v>
      </c>
      <c r="P127" s="87">
        <f t="shared" ref="P127" si="254">+AVERAGE(P115:P126)</f>
        <v>4.5483500000000001</v>
      </c>
      <c r="Q127" s="111">
        <f t="shared" ref="Q127:R127" si="255">+AVERAGE(Q115:Q126)</f>
        <v>5.5650250000000012</v>
      </c>
      <c r="R127" s="97">
        <f t="shared" si="255"/>
        <v>6.7285000000000013</v>
      </c>
      <c r="S127" s="123">
        <f>+R127/Q127-1</f>
        <v>0.20906914164806079</v>
      </c>
      <c r="T127" s="188">
        <f>+POWER(R127/M127,0.2)-1</f>
        <v>0.1171278811646177</v>
      </c>
    </row>
    <row r="128" spans="1:20" ht="28">
      <c r="A128" s="99" t="s">
        <v>15</v>
      </c>
      <c r="B128" s="112">
        <f t="shared" ref="B128:G128" si="256">+B127/B$163</f>
        <v>3.8118502014574604E-3</v>
      </c>
      <c r="C128" s="88">
        <f t="shared" si="256"/>
        <v>4.7952779990655496E-3</v>
      </c>
      <c r="D128" s="88">
        <f t="shared" si="256"/>
        <v>4.7698784936340676E-3</v>
      </c>
      <c r="E128" s="88">
        <f t="shared" si="256"/>
        <v>4.4443475487916367E-3</v>
      </c>
      <c r="F128" s="88">
        <f t="shared" si="256"/>
        <v>5.3261740775752417E-3</v>
      </c>
      <c r="G128" s="113">
        <f t="shared" si="256"/>
        <v>7.6938939162814884E-3</v>
      </c>
      <c r="H128" s="112"/>
      <c r="I128" s="101"/>
      <c r="J128" s="3"/>
      <c r="K128" s="99" t="s">
        <v>15</v>
      </c>
      <c r="L128" s="112">
        <f t="shared" ref="L128:R128" si="257">+L127/L$163</f>
        <v>3.3924424801203999E-3</v>
      </c>
      <c r="M128" s="88">
        <f t="shared" si="257"/>
        <v>4.2394889105974859E-3</v>
      </c>
      <c r="N128" s="88">
        <f t="shared" si="257"/>
        <v>4.9450012908687909E-3</v>
      </c>
      <c r="O128" s="88">
        <f t="shared" si="257"/>
        <v>4.5585018413739223E-3</v>
      </c>
      <c r="P128" s="88">
        <f t="shared" si="257"/>
        <v>4.951206303746087E-3</v>
      </c>
      <c r="Q128" s="113">
        <f t="shared" si="257"/>
        <v>6.3001176328000216E-3</v>
      </c>
      <c r="R128" s="100">
        <f t="shared" si="257"/>
        <v>8.0234641972532564E-3</v>
      </c>
      <c r="S128" s="122"/>
      <c r="T128" s="118"/>
    </row>
    <row r="129" spans="1:20" ht="29" thickBot="1">
      <c r="A129" s="102" t="s">
        <v>12</v>
      </c>
      <c r="B129" s="114"/>
      <c r="C129" s="89">
        <f>+C127/B127-1</f>
        <v>0.19234977153455057</v>
      </c>
      <c r="D129" s="89">
        <f t="shared" ref="D129" si="258">+D127/C127-1</f>
        <v>-6.4255339034534176E-2</v>
      </c>
      <c r="E129" s="89">
        <f t="shared" ref="E129" si="259">+E127/D127-1</f>
        <v>-1.7578905313623827E-2</v>
      </c>
      <c r="F129" s="89">
        <f t="shared" ref="F129:G129" si="260">+F127/E127-1</f>
        <v>0.27653517690117946</v>
      </c>
      <c r="G129" s="115">
        <f t="shared" si="260"/>
        <v>0.28223558458107711</v>
      </c>
      <c r="H129" s="216"/>
      <c r="I129" s="105"/>
      <c r="J129" s="2"/>
      <c r="K129" s="102" t="s">
        <v>12</v>
      </c>
      <c r="L129" s="114"/>
      <c r="M129" s="89">
        <f>+M127/L127-1</f>
        <v>6.5772685763282546E-2</v>
      </c>
      <c r="N129" s="89">
        <f t="shared" ref="N129" si="261">+N127/M127-1</f>
        <v>0.11281089648956399</v>
      </c>
      <c r="O129" s="89">
        <f t="shared" ref="O129" si="262">+O127/N127-1</f>
        <v>-9.4761281427664268E-2</v>
      </c>
      <c r="P129" s="89">
        <f t="shared" ref="P129" si="263">+P127/O127-1</f>
        <v>0.16752337498155034</v>
      </c>
      <c r="Q129" s="115">
        <f t="shared" ref="Q129" si="264">+Q127/P127-1</f>
        <v>0.22352611386546783</v>
      </c>
      <c r="R129" s="104">
        <f t="shared" ref="R129" si="265">+R127/Q127-1</f>
        <v>0.20906914164806079</v>
      </c>
      <c r="S129" s="103"/>
      <c r="T129" s="119"/>
    </row>
    <row r="130" spans="1:20" ht="15" thickBo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</row>
    <row r="131" spans="1:20" ht="15" thickBot="1">
      <c r="A131" s="285" t="s">
        <v>257</v>
      </c>
      <c r="B131" s="286"/>
      <c r="C131" s="286"/>
      <c r="D131" s="286"/>
      <c r="E131" s="286"/>
      <c r="F131" s="286"/>
      <c r="G131" s="286"/>
      <c r="H131" s="286"/>
      <c r="I131" s="287"/>
      <c r="J131" s="2"/>
      <c r="K131" s="285" t="s">
        <v>258</v>
      </c>
      <c r="L131" s="286"/>
      <c r="M131" s="286"/>
      <c r="N131" s="286"/>
      <c r="O131" s="286"/>
      <c r="P131" s="286"/>
      <c r="Q131" s="286"/>
      <c r="R131" s="286"/>
      <c r="S131" s="286"/>
      <c r="T131" s="287"/>
    </row>
    <row r="132" spans="1:20" ht="42">
      <c r="A132" s="90"/>
      <c r="B132" s="106">
        <v>2016</v>
      </c>
      <c r="C132" s="86">
        <f>+B132+1</f>
        <v>2017</v>
      </c>
      <c r="D132" s="86">
        <f t="shared" ref="D132:G132" si="266">+C132+1</f>
        <v>2018</v>
      </c>
      <c r="E132" s="86">
        <f t="shared" si="266"/>
        <v>2019</v>
      </c>
      <c r="F132" s="86">
        <f t="shared" si="266"/>
        <v>2020</v>
      </c>
      <c r="G132" s="107">
        <f t="shared" si="266"/>
        <v>2021</v>
      </c>
      <c r="H132" s="106">
        <f>+H114</f>
        <v>2022</v>
      </c>
      <c r="I132" s="92" t="s">
        <v>16</v>
      </c>
      <c r="J132" s="2"/>
      <c r="K132" s="90"/>
      <c r="L132" s="106">
        <v>2016</v>
      </c>
      <c r="M132" s="86">
        <f>+L132+1</f>
        <v>2017</v>
      </c>
      <c r="N132" s="86">
        <f t="shared" ref="N132:Q132" si="267">+M132+1</f>
        <v>2018</v>
      </c>
      <c r="O132" s="86">
        <f t="shared" si="267"/>
        <v>2019</v>
      </c>
      <c r="P132" s="86">
        <f t="shared" si="267"/>
        <v>2020</v>
      </c>
      <c r="Q132" s="107">
        <f t="shared" si="267"/>
        <v>2021</v>
      </c>
      <c r="R132" s="91">
        <v>2022</v>
      </c>
      <c r="S132" s="120" t="s">
        <v>16</v>
      </c>
      <c r="T132" s="116" t="s">
        <v>21</v>
      </c>
    </row>
    <row r="133" spans="1:20">
      <c r="A133" s="93" t="s">
        <v>10</v>
      </c>
      <c r="B133" s="108">
        <f>+'[1]CONSUMO EN ARGENTINA POR COLOR'!L317/10000</f>
        <v>53.447899999999997</v>
      </c>
      <c r="C133" s="6">
        <f>+'[1]CONSUMO EN ARGENTINA POR COLOR'!L329/10000</f>
        <v>43.924100000000003</v>
      </c>
      <c r="D133" s="6">
        <f>+'[1]CONSUMO EN ARGENTINA POR COLOR'!L341/10000</f>
        <v>43.459899999999998</v>
      </c>
      <c r="E133" s="6">
        <f>+'[1]CONSUMO EN ARGENTINA POR COLOR'!L353/10000</f>
        <v>45.561799999999998</v>
      </c>
      <c r="F133" s="6">
        <f>+'[1]CONSUMO EN ARGENTINA POR COLOR'!L365/10000</f>
        <v>53.530299999999997</v>
      </c>
      <c r="G133" s="109">
        <f>+'[1]CONSUMO EN ARGENTINA POR COLOR'!L377/10000</f>
        <v>46.667900000000003</v>
      </c>
      <c r="H133" s="108">
        <f>+'[1]CONSUMO EN ARGENTINA POR COLOR'!L389/10000</f>
        <v>39.075099999999999</v>
      </c>
      <c r="I133" s="95">
        <f>+H133/G133-1</f>
        <v>-0.16269855725241555</v>
      </c>
      <c r="J133" s="2"/>
      <c r="K133" s="93" t="s">
        <v>10</v>
      </c>
      <c r="L133" s="108">
        <f>+SUM('[1]CONSUMO EN ARGENTINA POR COLOR'!L306:L317)/10000</f>
        <v>779.09289100000001</v>
      </c>
      <c r="M133" s="6">
        <f>+SUM(C133)+SUM(B134:B144)</f>
        <v>697.25278299999991</v>
      </c>
      <c r="N133" s="6">
        <f t="shared" ref="N133" si="268">+SUM(D133)+SUM(C134:C144)</f>
        <v>655.57489999999984</v>
      </c>
      <c r="O133" s="6">
        <f t="shared" ref="O133" si="269">+SUM(E133)+SUM(D134:D144)</f>
        <v>631.26509999999996</v>
      </c>
      <c r="P133" s="6">
        <f t="shared" ref="P133" si="270">+SUM(F133)+SUM(E134:E144)</f>
        <v>683.58280000000002</v>
      </c>
      <c r="Q133" s="109">
        <f t="shared" ref="Q133" si="271">+SUM(G133)+SUM(F134:F144)</f>
        <v>731.38429999999994</v>
      </c>
      <c r="R133" s="94">
        <f t="shared" ref="R133" si="272">+SUM(H133)+SUM(G134:G144)</f>
        <v>610.87879999999996</v>
      </c>
      <c r="S133" s="121">
        <f>+R133/Q133-1</f>
        <v>-0.16476358598345631</v>
      </c>
      <c r="T133" s="117">
        <f>+POWER(R133/M133,0.2)-1</f>
        <v>-2.6103153807067736E-2</v>
      </c>
    </row>
    <row r="134" spans="1:20">
      <c r="A134" s="93" t="s">
        <v>11</v>
      </c>
      <c r="B134" s="108">
        <f>+'[1]CONSUMO EN ARGENTINA POR COLOR'!L318/10000</f>
        <v>48.793100000000003</v>
      </c>
      <c r="C134" s="6">
        <f>+'[1]CONSUMO EN ARGENTINA POR COLOR'!L330/10000</f>
        <v>43.131900000000002</v>
      </c>
      <c r="D134" s="6">
        <f>+'[1]CONSUMO EN ARGENTINA POR COLOR'!L342/10000</f>
        <v>41.1387</v>
      </c>
      <c r="E134" s="6">
        <f>+'[1]CONSUMO EN ARGENTINA POR COLOR'!L354/10000</f>
        <v>44.105499999999999</v>
      </c>
      <c r="F134" s="6">
        <f>+'[1]CONSUMO EN ARGENTINA POR COLOR'!L366/10000</f>
        <v>49.825400000000002</v>
      </c>
      <c r="G134" s="109">
        <f>+'[1]CONSUMO EN ARGENTINA POR COLOR'!L378/10000</f>
        <v>41.5229</v>
      </c>
      <c r="H134" s="108">
        <f>+'[1]CONSUMO EN ARGENTINA POR COLOR'!L390/10000</f>
        <v>38.477400000000003</v>
      </c>
      <c r="I134" s="95">
        <f t="shared" ref="I134:I135" si="273">+H134/G134-1</f>
        <v>-7.3345069828937737E-2</v>
      </c>
      <c r="J134" s="2"/>
      <c r="K134" s="93" t="s">
        <v>11</v>
      </c>
      <c r="L134" s="108">
        <f>+SUM('[1]CONSUMO EN ARGENTINA POR COLOR'!L307:L318)/10000</f>
        <v>774.06997600000011</v>
      </c>
      <c r="M134" s="6">
        <f>+SUM(C133:C134)+SUM(B135:B144)</f>
        <v>691.59158300000001</v>
      </c>
      <c r="N134" s="6">
        <f t="shared" ref="N134" si="274">+SUM(D133:D134)+SUM(C135:C144)</f>
        <v>653.58170000000007</v>
      </c>
      <c r="O134" s="6">
        <f t="shared" ref="O134" si="275">+SUM(E133:E134)+SUM(D135:D144)</f>
        <v>634.23189999999988</v>
      </c>
      <c r="P134" s="6">
        <f t="shared" ref="P134" si="276">+SUM(F133:F134)+SUM(E135:E144)</f>
        <v>689.30270000000007</v>
      </c>
      <c r="Q134" s="109">
        <f t="shared" ref="Q134:R134" si="277">+SUM(G133:G134)+SUM(F135:F144)</f>
        <v>723.08179999999993</v>
      </c>
      <c r="R134" s="94">
        <f t="shared" si="277"/>
        <v>607.83330000000001</v>
      </c>
      <c r="S134" s="121">
        <f t="shared" ref="S134:S135" si="278">+R134/Q134-1</f>
        <v>-0.15938514840229689</v>
      </c>
      <c r="T134" s="117">
        <f t="shared" ref="T134:T135" si="279">+POWER(R134/M134,0.2)-1</f>
        <v>-2.5488523536668417E-2</v>
      </c>
    </row>
    <row r="135" spans="1:20">
      <c r="A135" s="93" t="s">
        <v>0</v>
      </c>
      <c r="B135" s="108">
        <f>+'[1]CONSUMO EN ARGENTINA POR COLOR'!L319/10000</f>
        <v>56.134382999999993</v>
      </c>
      <c r="C135" s="6">
        <f>+'[1]CONSUMO EN ARGENTINA POR COLOR'!L331/10000</f>
        <v>51.060099999999998</v>
      </c>
      <c r="D135" s="6">
        <f>+'[1]CONSUMO EN ARGENTINA POR COLOR'!L343/10000</f>
        <v>49.114800000000002</v>
      </c>
      <c r="E135" s="6">
        <f>+'[1]CONSUMO EN ARGENTINA POR COLOR'!L355/10000</f>
        <v>51.3703</v>
      </c>
      <c r="F135" s="6">
        <f>+'[1]CONSUMO EN ARGENTINA POR COLOR'!L367/10000</f>
        <v>49.967199999999998</v>
      </c>
      <c r="G135" s="109">
        <f>+'[1]CONSUMO EN ARGENTINA POR COLOR'!L379/10000</f>
        <v>42.3673</v>
      </c>
      <c r="H135" s="108">
        <f>+'[1]CONSUMO EN ARGENTINA POR COLOR'!L391/10000</f>
        <v>49.829599999999999</v>
      </c>
      <c r="I135" s="95">
        <f t="shared" si="273"/>
        <v>0.17613348030202536</v>
      </c>
      <c r="J135" s="2"/>
      <c r="K135" s="93" t="s">
        <v>0</v>
      </c>
      <c r="L135" s="108">
        <f>+SUM('[1]CONSUMO EN ARGENTINA POR COLOR'!L308:L319)/10000</f>
        <v>768.00445100000002</v>
      </c>
      <c r="M135" s="6">
        <f>+SUM(C133:C135)+SUM(B136:B144)</f>
        <v>686.51729999999998</v>
      </c>
      <c r="N135" s="6">
        <f t="shared" ref="N135" si="280">+SUM(D133:D135)+SUM(C136:C144)</f>
        <v>651.63639999999998</v>
      </c>
      <c r="O135" s="6">
        <f t="shared" ref="O135" si="281">+SUM(E133:E135)+SUM(D136:D144)</f>
        <v>636.48739999999998</v>
      </c>
      <c r="P135" s="6">
        <f t="shared" ref="P135" si="282">+SUM(F133:F135)+SUM(E136:E144)</f>
        <v>687.89960000000008</v>
      </c>
      <c r="Q135" s="109">
        <f t="shared" ref="Q135:R135" si="283">+SUM(G133:G135)+SUM(F136:F144)</f>
        <v>715.48189999999988</v>
      </c>
      <c r="R135" s="94">
        <f t="shared" si="283"/>
        <v>615.29560000000004</v>
      </c>
      <c r="S135" s="121">
        <f t="shared" si="278"/>
        <v>-0.14002632351705868</v>
      </c>
      <c r="T135" s="117">
        <f t="shared" si="279"/>
        <v>-2.1667536503223617E-2</v>
      </c>
    </row>
    <row r="136" spans="1:20">
      <c r="A136" s="93" t="s">
        <v>1</v>
      </c>
      <c r="B136" s="108">
        <f>+'[1]CONSUMO EN ARGENTINA POR COLOR'!L320/10000</f>
        <v>59.6038</v>
      </c>
      <c r="C136" s="6">
        <f>+'[1]CONSUMO EN ARGENTINA POR COLOR'!L332/10000</f>
        <v>47.178100000000001</v>
      </c>
      <c r="D136" s="6">
        <f>+'[1]CONSUMO EN ARGENTINA POR COLOR'!L344/10000</f>
        <v>48.741199999999999</v>
      </c>
      <c r="E136" s="6">
        <f>+'[1]CONSUMO EN ARGENTINA POR COLOR'!L356/10000</f>
        <v>50.324100000000001</v>
      </c>
      <c r="F136" s="6">
        <f>+'[1]CONSUMO EN ARGENTINA POR COLOR'!L368/10000</f>
        <v>53.400500000000001</v>
      </c>
      <c r="G136" s="109">
        <f>+'[1]CONSUMO EN ARGENTINA POR COLOR'!L380/10000</f>
        <v>44.594799999999999</v>
      </c>
      <c r="H136" s="108">
        <f>+'[1]CONSUMO EN ARGENTINA POR COLOR'!L392/10000</f>
        <v>45.136800000000001</v>
      </c>
      <c r="I136" s="95">
        <f t="shared" ref="I136" si="284">+H136/G136-1</f>
        <v>1.2153883412415745E-2</v>
      </c>
      <c r="J136" s="2"/>
      <c r="K136" s="93" t="s">
        <v>1</v>
      </c>
      <c r="L136" s="108">
        <f>+SUM('[1]CONSUMO EN ARGENTINA POR COLOR'!L309:L320)/10000</f>
        <v>764.06609300000002</v>
      </c>
      <c r="M136" s="6">
        <f>+SUM(C133:C136)+SUM(B137:B144)</f>
        <v>674.09159999999997</v>
      </c>
      <c r="N136" s="6">
        <f t="shared" ref="N136" si="285">+SUM(D133:D136)+SUM(C137:C144)</f>
        <v>653.19950000000006</v>
      </c>
      <c r="O136" s="6">
        <f t="shared" ref="O136" si="286">+SUM(E133:E136)+SUM(D137:D144)</f>
        <v>638.07029999999997</v>
      </c>
      <c r="P136" s="6">
        <f t="shared" ref="P136" si="287">+SUM(F133:F136)+SUM(E137:E144)</f>
        <v>690.976</v>
      </c>
      <c r="Q136" s="109">
        <f t="shared" ref="Q136:R136" si="288">+SUM(G133:G136)+SUM(F137:F144)</f>
        <v>706.67619999999988</v>
      </c>
      <c r="R136" s="94">
        <f t="shared" si="288"/>
        <v>615.83760000000007</v>
      </c>
      <c r="S136" s="121">
        <f t="shared" ref="S136:S139" si="289">+R136/Q136-1</f>
        <v>-0.1285434545552826</v>
      </c>
      <c r="T136" s="117">
        <f t="shared" ref="T136:T139" si="290">+POWER(R136/M136,0.2)-1</f>
        <v>-1.7914142181154946E-2</v>
      </c>
    </row>
    <row r="137" spans="1:20">
      <c r="A137" s="93" t="s">
        <v>2</v>
      </c>
      <c r="B137" s="108">
        <f>+'[1]CONSUMO EN ARGENTINA POR COLOR'!L321/10000</f>
        <v>58.426400000000001</v>
      </c>
      <c r="C137" s="6">
        <f>+'[1]CONSUMO EN ARGENTINA POR COLOR'!L333/10000</f>
        <v>58.303800000000003</v>
      </c>
      <c r="D137" s="6">
        <f>+'[1]CONSUMO EN ARGENTINA POR COLOR'!L345/10000</f>
        <v>60.333399999999997</v>
      </c>
      <c r="E137" s="6">
        <f>+'[1]CONSUMO EN ARGENTINA POR COLOR'!L357/10000</f>
        <v>63.003</v>
      </c>
      <c r="F137" s="6">
        <f>+'[1]CONSUMO EN ARGENTINA POR COLOR'!L369/10000</f>
        <v>65.730099999999993</v>
      </c>
      <c r="G137" s="109">
        <f>+'[1]CONSUMO EN ARGENTINA POR COLOR'!L381/10000</f>
        <v>43.942900000000002</v>
      </c>
      <c r="H137" s="108">
        <f>+'[1]CONSUMO EN ARGENTINA POR COLOR'!L393/10000</f>
        <v>45.860100000000003</v>
      </c>
      <c r="I137" s="95">
        <f t="shared" ref="I137" si="291">+H137/G137-1</f>
        <v>4.3629346265267044E-2</v>
      </c>
      <c r="J137" s="2"/>
      <c r="K137" s="93" t="s">
        <v>2</v>
      </c>
      <c r="L137" s="108">
        <f>+SUM('[1]CONSUMO EN ARGENTINA POR COLOR'!L310:L321)/10000</f>
        <v>758.47724400000004</v>
      </c>
      <c r="M137" s="6">
        <f>+SUM(C133:C137)+SUM(B138:B144)</f>
        <v>673.96900000000005</v>
      </c>
      <c r="N137" s="6">
        <f t="shared" ref="N137" si="292">+SUM(D133:D137)+SUM(C138:C144)</f>
        <v>655.22910000000002</v>
      </c>
      <c r="O137" s="6">
        <f t="shared" ref="O137" si="293">+SUM(E133:E137)+SUM(D138:D144)</f>
        <v>640.73990000000003</v>
      </c>
      <c r="P137" s="6">
        <f t="shared" ref="P137" si="294">+SUM(F133:F137)+SUM(E138:E144)</f>
        <v>693.70309999999995</v>
      </c>
      <c r="Q137" s="109">
        <f t="shared" ref="Q137" si="295">+SUM(G133:G137)+SUM(F138:F144)</f>
        <v>684.8889999999999</v>
      </c>
      <c r="R137" s="94">
        <f>+SUM(H133:H137)+SUM(G138:G144)</f>
        <v>617.75480000000005</v>
      </c>
      <c r="S137" s="121">
        <f t="shared" si="289"/>
        <v>-9.802201524626597E-2</v>
      </c>
      <c r="T137" s="117">
        <f t="shared" si="290"/>
        <v>-1.7267675074735256E-2</v>
      </c>
    </row>
    <row r="138" spans="1:20">
      <c r="A138" s="93" t="s">
        <v>3</v>
      </c>
      <c r="B138" s="108">
        <f>+'[1]CONSUMO EN ARGENTINA POR COLOR'!L322/10000</f>
        <v>58.060099999999998</v>
      </c>
      <c r="C138" s="6">
        <f>+'[1]CONSUMO EN ARGENTINA POR COLOR'!L334/10000</f>
        <v>65.808700000000002</v>
      </c>
      <c r="D138" s="6">
        <f>+'[1]CONSUMO EN ARGENTINA POR COLOR'!L346/10000</f>
        <v>60.280500000000004</v>
      </c>
      <c r="E138" s="6">
        <f>+'[1]CONSUMO EN ARGENTINA POR COLOR'!L358/10000</f>
        <v>56.825400000000002</v>
      </c>
      <c r="F138" s="6">
        <f>+'[1]CONSUMO EN ARGENTINA POR COLOR'!L370/10000</f>
        <v>74.619100000000003</v>
      </c>
      <c r="G138" s="109">
        <f>+'[1]CONSUMO EN ARGENTINA POR COLOR'!L382/10000</f>
        <v>64.205600000000004</v>
      </c>
      <c r="H138" s="108">
        <f>+'[1]CONSUMO EN ARGENTINA POR COLOR'!L394/10000</f>
        <v>53.820099999999996</v>
      </c>
      <c r="I138" s="95">
        <f t="shared" ref="I138" si="296">+H138/G138-1</f>
        <v>-0.16175380340655654</v>
      </c>
      <c r="J138" s="2"/>
      <c r="K138" s="93" t="s">
        <v>3</v>
      </c>
      <c r="L138" s="108">
        <f>+SUM('[1]CONSUMO EN ARGENTINA POR COLOR'!L311:L322)/10000</f>
        <v>742.90980100000002</v>
      </c>
      <c r="M138" s="6">
        <f>+SUM(C133:C138)+SUM(B139:B144)</f>
        <v>681.71759999999995</v>
      </c>
      <c r="N138" s="6">
        <f t="shared" ref="N138" si="297">+SUM(D133:D138)+SUM(C139:C144)</f>
        <v>649.70090000000005</v>
      </c>
      <c r="O138" s="6">
        <f t="shared" ref="O138" si="298">+SUM(E133:E138)+SUM(D139:D144)</f>
        <v>637.2847999999999</v>
      </c>
      <c r="P138" s="6">
        <f t="shared" ref="P138" si="299">+SUM(F133:F138)+SUM(E139:E144)</f>
        <v>711.49679999999989</v>
      </c>
      <c r="Q138" s="109">
        <f t="shared" ref="Q138" si="300">+SUM(G133:G138)+SUM(F139:F144)</f>
        <v>674.47550000000001</v>
      </c>
      <c r="R138" s="94">
        <f>+SUM(H133:H138)+SUM(G139:G144)</f>
        <v>607.36930000000007</v>
      </c>
      <c r="S138" s="121">
        <f t="shared" si="289"/>
        <v>-9.9493903040214104E-2</v>
      </c>
      <c r="T138" s="117">
        <f t="shared" si="290"/>
        <v>-2.2831033388885813E-2</v>
      </c>
    </row>
    <row r="139" spans="1:20">
      <c r="A139" s="93" t="s">
        <v>4</v>
      </c>
      <c r="B139" s="108">
        <f>+'[1]CONSUMO EN ARGENTINA POR COLOR'!L323/10000</f>
        <v>60.806699999999999</v>
      </c>
      <c r="C139" s="6">
        <f>+'[1]CONSUMO EN ARGENTINA POR COLOR'!L335/10000</f>
        <v>61.029499999999999</v>
      </c>
      <c r="D139" s="6">
        <f>+'[1]CONSUMO EN ARGENTINA POR COLOR'!L347/10000</f>
        <v>57.610799999999998</v>
      </c>
      <c r="E139" s="6">
        <f>+'[1]CONSUMO EN ARGENTINA POR COLOR'!L359/10000</f>
        <v>61.460500000000003</v>
      </c>
      <c r="F139" s="6">
        <f>+'[1]CONSUMO EN ARGENTINA POR COLOR'!L371/10000</f>
        <v>80.169600000000003</v>
      </c>
      <c r="G139" s="109">
        <f>+'[1]CONSUMO EN ARGENTINA POR COLOR'!L383/10000</f>
        <v>58.121600000000001</v>
      </c>
      <c r="H139" s="108">
        <f>+'[1]CONSUMO EN ARGENTINA POR COLOR'!L395/10000</f>
        <v>59.142200000000003</v>
      </c>
      <c r="I139" s="95">
        <f t="shared" ref="I139" si="301">+H139/G139-1</f>
        <v>1.7559736827616579E-2</v>
      </c>
      <c r="J139" s="2"/>
      <c r="K139" s="93" t="s">
        <v>4</v>
      </c>
      <c r="L139" s="108">
        <f>+SUM('[1]CONSUMO EN ARGENTINA POR COLOR'!L312:L323)/10000</f>
        <v>731.31159500000001</v>
      </c>
      <c r="M139" s="6">
        <f>+SUM(C133:C139)+SUM(B140:B144)</f>
        <v>681.94039999999995</v>
      </c>
      <c r="N139" s="6">
        <f t="shared" ref="N139:O139" si="302">+SUM(D133:D139)+SUM(C140:C144)</f>
        <v>646.28219999999999</v>
      </c>
      <c r="O139" s="6">
        <f t="shared" si="302"/>
        <v>641.1345</v>
      </c>
      <c r="P139" s="6">
        <f>+SUM(F133:F139)+SUM(E140:E144)</f>
        <v>730.20589999999993</v>
      </c>
      <c r="Q139" s="109">
        <f>+SUM(G133:G139)+SUM(F140:F144)</f>
        <v>652.42750000000001</v>
      </c>
      <c r="R139" s="94">
        <f>+SUM(H133:H139)+SUM(G140:G144)</f>
        <v>608.38990000000013</v>
      </c>
      <c r="S139" s="121">
        <f t="shared" si="289"/>
        <v>-6.7498074498698934E-2</v>
      </c>
      <c r="T139" s="117">
        <f t="shared" si="290"/>
        <v>-2.2566735372171576E-2</v>
      </c>
    </row>
    <row r="140" spans="1:20">
      <c r="A140" s="93" t="s">
        <v>5</v>
      </c>
      <c r="B140" s="108">
        <f>+'[1]CONSUMO EN ARGENTINA POR COLOR'!L324/10000</f>
        <v>68.6541</v>
      </c>
      <c r="C140" s="6">
        <f>+'[1]CONSUMO EN ARGENTINA POR COLOR'!L336/10000</f>
        <v>61.9893</v>
      </c>
      <c r="D140" s="6">
        <f>+'[1]CONSUMO EN ARGENTINA POR COLOR'!L348/10000</f>
        <v>59.976900000000001</v>
      </c>
      <c r="E140" s="6">
        <f>+'[1]CONSUMO EN ARGENTINA POR COLOR'!L360/10000</f>
        <v>65.2012</v>
      </c>
      <c r="F140" s="6">
        <f>+'[1]CONSUMO EN ARGENTINA POR COLOR'!L372/10000</f>
        <v>69.075000000000003</v>
      </c>
      <c r="G140" s="109">
        <f>+'[1]CONSUMO EN ARGENTINA POR COLOR'!L384/10000</f>
        <v>61.192</v>
      </c>
      <c r="H140" s="108"/>
      <c r="I140" s="95"/>
      <c r="J140" s="2"/>
      <c r="K140" s="93" t="s">
        <v>5</v>
      </c>
      <c r="L140" s="108">
        <f>+SUM('[1]CONSUMO EN ARGENTINA POR COLOR'!L313:L324)/10000</f>
        <v>734.99738500000001</v>
      </c>
      <c r="M140" s="6">
        <f>+SUM(C133:C140)+SUM(B141:B144)</f>
        <v>675.27559999999994</v>
      </c>
      <c r="N140" s="6">
        <f t="shared" ref="N140:O140" si="303">+SUM(D133:D140)+SUM(C141:C144)</f>
        <v>644.26980000000003</v>
      </c>
      <c r="O140" s="6">
        <f t="shared" si="303"/>
        <v>646.35879999999997</v>
      </c>
      <c r="P140" s="6">
        <f t="shared" ref="P140" si="304">+SUM(F133:F140)+SUM(E141:E144)</f>
        <v>734.0797</v>
      </c>
      <c r="Q140" s="109">
        <f t="shared" ref="Q140" si="305">+SUM(G133:G140)+SUM(F141:F144)</f>
        <v>644.54449999999997</v>
      </c>
      <c r="R140" s="94"/>
      <c r="S140" s="121"/>
      <c r="T140" s="117"/>
    </row>
    <row r="141" spans="1:20">
      <c r="A141" s="93" t="s">
        <v>6</v>
      </c>
      <c r="B141" s="108">
        <f>+'[1]CONSUMO EN ARGENTINA POR COLOR'!L325/10000</f>
        <v>68.621799999999993</v>
      </c>
      <c r="C141" s="6">
        <f>+'[1]CONSUMO EN ARGENTINA POR COLOR'!L337/10000</f>
        <v>59.343000000000004</v>
      </c>
      <c r="D141" s="6">
        <f>+'[1]CONSUMO EN ARGENTINA POR COLOR'!L349/10000</f>
        <v>54.795299999999997</v>
      </c>
      <c r="E141" s="6">
        <f>+'[1]CONSUMO EN ARGENTINA POR COLOR'!L361/10000</f>
        <v>61.244300000000003</v>
      </c>
      <c r="F141" s="6">
        <f>+'[1]CONSUMO EN ARGENTINA POR COLOR'!L373/10000</f>
        <v>66.129599999999996</v>
      </c>
      <c r="G141" s="109">
        <f>+'[1]CONSUMO EN ARGENTINA POR COLOR'!L385/10000</f>
        <v>56.018700000000003</v>
      </c>
      <c r="H141" s="108"/>
      <c r="I141" s="95"/>
      <c r="J141" s="2"/>
      <c r="K141" s="93" t="s">
        <v>6</v>
      </c>
      <c r="L141" s="108">
        <f>+SUM('[1]CONSUMO EN ARGENTINA POR COLOR'!L314:L325)/10000</f>
        <v>735.23588200000006</v>
      </c>
      <c r="M141" s="6">
        <f>+SUM(C133:C141)+SUM(B142:B144)</f>
        <v>665.99680000000001</v>
      </c>
      <c r="N141" s="6">
        <f t="shared" ref="N141:O141" si="306">+SUM(D133:D141)+SUM(C142:C144)</f>
        <v>639.72209999999995</v>
      </c>
      <c r="O141" s="6">
        <f t="shared" si="306"/>
        <v>652.80780000000004</v>
      </c>
      <c r="P141" s="6">
        <f>+SUM(F133:F141)+SUM(E142:E144)</f>
        <v>738.96499999999992</v>
      </c>
      <c r="Q141" s="109">
        <f>+SUM(G133:G141)+SUM(F142:F144)</f>
        <v>634.43360000000007</v>
      </c>
      <c r="R141" s="94"/>
      <c r="S141" s="121"/>
      <c r="T141" s="117"/>
    </row>
    <row r="142" spans="1:20">
      <c r="A142" s="93" t="s">
        <v>7</v>
      </c>
      <c r="B142" s="108">
        <f>+'[1]CONSUMO EN ARGENTINA POR COLOR'!L326/10000</f>
        <v>60.796900000000001</v>
      </c>
      <c r="C142" s="6">
        <f>+'[1]CONSUMO EN ARGENTINA POR COLOR'!L338/10000</f>
        <v>56.348999999999997</v>
      </c>
      <c r="D142" s="6">
        <f>+'[1]CONSUMO EN ARGENTINA POR COLOR'!L350/10000</f>
        <v>52.499299999999998</v>
      </c>
      <c r="E142" s="6">
        <f>+'[1]CONSUMO EN ARGENTINA POR COLOR'!L362/10000</f>
        <v>63.346800000000002</v>
      </c>
      <c r="F142" s="6">
        <f>+'[1]CONSUMO EN ARGENTINA POR COLOR'!L374/10000</f>
        <v>63.690899999999999</v>
      </c>
      <c r="G142" s="109">
        <f>+'[1]CONSUMO EN ARGENTINA POR COLOR'!L386/10000</f>
        <v>50.850900000000003</v>
      </c>
      <c r="H142" s="108"/>
      <c r="I142" s="95"/>
      <c r="J142" s="2"/>
      <c r="K142" s="93" t="s">
        <v>7</v>
      </c>
      <c r="L142" s="108">
        <f>+SUM('[1]CONSUMO EN ARGENTINA POR COLOR'!L315:L326)/10000</f>
        <v>723.73772900000006</v>
      </c>
      <c r="M142" s="6">
        <f>+SUM(C133:C142)+SUM(B143:B144)</f>
        <v>661.5489</v>
      </c>
      <c r="N142" s="6">
        <f t="shared" ref="N142:O142" si="307">+SUM(D133:D142)+SUM(C143:C144)</f>
        <v>635.87239999999997</v>
      </c>
      <c r="O142" s="6">
        <f t="shared" si="307"/>
        <v>663.65530000000001</v>
      </c>
      <c r="P142" s="6">
        <f>+SUM(F133:F142)+SUM(E143:E144)</f>
        <v>739.30909999999994</v>
      </c>
      <c r="Q142" s="109">
        <f>+SUM(G133:G142)+SUM(F143:F144)</f>
        <v>621.59360000000004</v>
      </c>
      <c r="R142" s="109"/>
      <c r="S142" s="121"/>
      <c r="T142" s="117"/>
    </row>
    <row r="143" spans="1:20">
      <c r="A143" s="93" t="s">
        <v>8</v>
      </c>
      <c r="B143" s="108">
        <f>+'[1]CONSUMO EN ARGENTINA POR COLOR'!L327/10000</f>
        <v>58.370699999999999</v>
      </c>
      <c r="C143" s="6">
        <f>+'[1]CONSUMO EN ARGENTINA POR COLOR'!L339/10000</f>
        <v>58.784199999999998</v>
      </c>
      <c r="D143" s="6">
        <f>+'[1]CONSUMO EN ARGENTINA POR COLOR'!L351/10000</f>
        <v>50.477800000000002</v>
      </c>
      <c r="E143" s="6">
        <f>+'[1]CONSUMO EN ARGENTINA POR COLOR'!L363/10000</f>
        <v>58.142600000000002</v>
      </c>
      <c r="F143" s="6">
        <f>+'[1]CONSUMO EN ARGENTINA POR COLOR'!L375/10000</f>
        <v>56.923699999999997</v>
      </c>
      <c r="G143" s="109">
        <f>+'[1]CONSUMO EN ARGENTINA POR COLOR'!L387/10000</f>
        <v>55.354599999999998</v>
      </c>
      <c r="H143" s="108"/>
      <c r="I143" s="95"/>
      <c r="J143" s="2"/>
      <c r="K143" s="93" t="s">
        <v>8</v>
      </c>
      <c r="L143" s="108">
        <f>+SUM('[1]CONSUMO EN ARGENTINA POR COLOR'!L316:L327)/10000</f>
        <v>716.188984</v>
      </c>
      <c r="M143" s="6">
        <f>+SUM(C133:C143)+SUM(B144)</f>
        <v>661.96240000000012</v>
      </c>
      <c r="N143" s="6">
        <f t="shared" ref="N143:O143" si="308">+SUM(D133:D143)+SUM(C144)</f>
        <v>627.56599999999992</v>
      </c>
      <c r="O143" s="6">
        <f t="shared" si="308"/>
        <v>671.32010000000002</v>
      </c>
      <c r="P143" s="6">
        <f>+SUM(F133:F143)+SUM(E144)</f>
        <v>738.0902000000001</v>
      </c>
      <c r="Q143" s="109">
        <f>+SUM(G133:G143)+SUM(F144)</f>
        <v>620.02449999999999</v>
      </c>
      <c r="R143" s="94"/>
      <c r="S143" s="121"/>
      <c r="T143" s="117"/>
    </row>
    <row r="144" spans="1:20">
      <c r="A144" s="93" t="s">
        <v>9</v>
      </c>
      <c r="B144" s="108">
        <f>+'[1]CONSUMO EN ARGENTINA POR COLOR'!L328/10000</f>
        <v>55.060699999999997</v>
      </c>
      <c r="C144" s="6">
        <f>+'[1]CONSUMO EN ARGENTINA POR COLOR'!L340/10000</f>
        <v>49.1374</v>
      </c>
      <c r="D144" s="6">
        <f>+'[1]CONSUMO EN ARGENTINA POR COLOR'!L352/10000</f>
        <v>50.7346</v>
      </c>
      <c r="E144" s="6">
        <f>+'[1]CONSUMO EN ARGENTINA POR COLOR'!L364/10000</f>
        <v>55.028799999999997</v>
      </c>
      <c r="F144" s="6">
        <f>+'[1]CONSUMO EN ARGENTINA POR COLOR'!L376/10000</f>
        <v>55.185299999999998</v>
      </c>
      <c r="G144" s="109">
        <f>+'[1]CONSUMO EN ARGENTINA POR COLOR'!L388/10000</f>
        <v>53.632399999999997</v>
      </c>
      <c r="H144" s="108"/>
      <c r="I144" s="95"/>
      <c r="J144" s="2"/>
      <c r="K144" s="93" t="s">
        <v>9</v>
      </c>
      <c r="L144" s="108">
        <f>+SUM('[1]CONSUMO EN ARGENTINA POR COLOR'!L317:L328)/10000</f>
        <v>706.77658299999996</v>
      </c>
      <c r="M144" s="6">
        <f>+SUM(C133:C144)</f>
        <v>656.03910000000008</v>
      </c>
      <c r="N144" s="6">
        <f t="shared" ref="N144:O144" si="309">+SUM(D133:D144)</f>
        <v>629.16319999999996</v>
      </c>
      <c r="O144" s="6">
        <f t="shared" si="309"/>
        <v>675.61430000000007</v>
      </c>
      <c r="P144" s="6">
        <f>+SUM(F133:F144)</f>
        <v>738.24670000000003</v>
      </c>
      <c r="Q144" s="109">
        <f>+SUM(G133:G144)</f>
        <v>618.47159999999997</v>
      </c>
      <c r="R144" s="94"/>
      <c r="S144" s="121"/>
      <c r="T144" s="117"/>
    </row>
    <row r="145" spans="1:20" ht="28">
      <c r="A145" s="96" t="s">
        <v>13</v>
      </c>
      <c r="B145" s="110">
        <f>SUM(B133:B144)</f>
        <v>706.77658300000007</v>
      </c>
      <c r="C145" s="87">
        <f t="shared" ref="C145" si="310">SUM(C133:C144)</f>
        <v>656.03910000000008</v>
      </c>
      <c r="D145" s="87">
        <f t="shared" ref="D145" si="311">SUM(D133:D144)</f>
        <v>629.16319999999996</v>
      </c>
      <c r="E145" s="87">
        <f t="shared" ref="E145" si="312">SUM(E133:E144)</f>
        <v>675.61430000000007</v>
      </c>
      <c r="F145" s="87">
        <f t="shared" ref="F145:G145" si="313">SUM(F133:F144)</f>
        <v>738.24670000000003</v>
      </c>
      <c r="G145" s="111">
        <f t="shared" si="313"/>
        <v>618.47159999999997</v>
      </c>
      <c r="H145" s="110"/>
      <c r="I145" s="98"/>
      <c r="J145" s="3"/>
      <c r="K145" s="96" t="s">
        <v>14</v>
      </c>
      <c r="L145" s="110">
        <f>+AVERAGE(L133:L144)</f>
        <v>744.57238450000011</v>
      </c>
      <c r="M145" s="87">
        <f>+AVERAGE(M133:M144)</f>
        <v>675.65858883333328</v>
      </c>
      <c r="N145" s="87">
        <f t="shared" ref="N145" si="314">+AVERAGE(N133:N144)</f>
        <v>645.1498499999999</v>
      </c>
      <c r="O145" s="87">
        <f t="shared" ref="O145" si="315">+AVERAGE(O133:O144)</f>
        <v>647.41418333333331</v>
      </c>
      <c r="P145" s="87">
        <f t="shared" ref="P145" si="316">+AVERAGE(P133:P144)</f>
        <v>714.65480000000014</v>
      </c>
      <c r="Q145" s="111">
        <f t="shared" ref="Q145:R145" si="317">+AVERAGE(Q133:Q144)</f>
        <v>668.95699999999999</v>
      </c>
      <c r="R145" s="97">
        <f t="shared" si="317"/>
        <v>611.90847142857149</v>
      </c>
      <c r="S145" s="123">
        <f>+R145/Q145-1</f>
        <v>-8.5279814055953529E-2</v>
      </c>
      <c r="T145" s="188">
        <f>+POWER(R145/M145,0.2)-1</f>
        <v>-1.9625892194720995E-2</v>
      </c>
    </row>
    <row r="146" spans="1:20" ht="28">
      <c r="A146" s="99" t="s">
        <v>15</v>
      </c>
      <c r="B146" s="112">
        <f t="shared" ref="B146:G146" si="318">+B145/B$163</f>
        <v>0.75058205276337631</v>
      </c>
      <c r="C146" s="88">
        <f t="shared" si="318"/>
        <v>0.73505534435178388</v>
      </c>
      <c r="D146" s="88">
        <f t="shared" si="318"/>
        <v>0.74935877363813153</v>
      </c>
      <c r="E146" s="88">
        <f t="shared" si="318"/>
        <v>0.76318238057482157</v>
      </c>
      <c r="F146" s="88">
        <f t="shared" si="318"/>
        <v>0.78289870109817339</v>
      </c>
      <c r="G146" s="113">
        <f t="shared" si="318"/>
        <v>0.73890198304832011</v>
      </c>
      <c r="H146" s="112"/>
      <c r="I146" s="101"/>
      <c r="J146" s="3"/>
      <c r="K146" s="99" t="s">
        <v>15</v>
      </c>
      <c r="L146" s="112">
        <f t="shared" ref="L146:R146" si="319">+L145/L$163</f>
        <v>0.69611373273124844</v>
      </c>
      <c r="M146" s="88">
        <f t="shared" si="319"/>
        <v>0.74069089106855523</v>
      </c>
      <c r="N146" s="88">
        <f t="shared" si="319"/>
        <v>0.74131337994836943</v>
      </c>
      <c r="O146" s="88">
        <f t="shared" si="319"/>
        <v>0.75755828423633453</v>
      </c>
      <c r="P146" s="88">
        <f t="shared" si="319"/>
        <v>0.7779531809914364</v>
      </c>
      <c r="Q146" s="113">
        <f t="shared" si="319"/>
        <v>0.75732054955458472</v>
      </c>
      <c r="R146" s="100">
        <f t="shared" si="319"/>
        <v>0.72967611094643814</v>
      </c>
      <c r="S146" s="122"/>
      <c r="T146" s="118"/>
    </row>
    <row r="147" spans="1:20" ht="29" thickBot="1">
      <c r="A147" s="102" t="s">
        <v>12</v>
      </c>
      <c r="B147" s="114"/>
      <c r="C147" s="89">
        <f>+C145/B145-1</f>
        <v>-7.1787159083056329E-2</v>
      </c>
      <c r="D147" s="89">
        <f t="shared" ref="D147" si="320">+D145/C145-1</f>
        <v>-4.0966917977907302E-2</v>
      </c>
      <c r="E147" s="89">
        <f t="shared" ref="E147" si="321">+E145/D145-1</f>
        <v>7.3829969712151167E-2</v>
      </c>
      <c r="F147" s="89">
        <f t="shared" ref="F147:G147" si="322">+F145/E145-1</f>
        <v>9.2704372894416132E-2</v>
      </c>
      <c r="G147" s="115">
        <f t="shared" si="322"/>
        <v>-0.16224264869724447</v>
      </c>
      <c r="H147" s="216"/>
      <c r="I147" s="105"/>
      <c r="J147" s="2"/>
      <c r="K147" s="102" t="s">
        <v>12</v>
      </c>
      <c r="L147" s="114"/>
      <c r="M147" s="89">
        <f>+M145/L145-1</f>
        <v>-9.2554863840329293E-2</v>
      </c>
      <c r="N147" s="89">
        <f t="shared" ref="N147" si="323">+N145/M145-1</f>
        <v>-4.5154075353372125E-2</v>
      </c>
      <c r="O147" s="89">
        <f t="shared" ref="O147" si="324">+O145/N145-1</f>
        <v>3.5097789038212035E-3</v>
      </c>
      <c r="P147" s="89">
        <f t="shared" ref="P147" si="325">+P145/O145-1</f>
        <v>0.10386027738914505</v>
      </c>
      <c r="Q147" s="115">
        <f t="shared" ref="Q147" si="326">+Q145/P145-1</f>
        <v>-6.39438789188852E-2</v>
      </c>
      <c r="R147" s="104">
        <f t="shared" ref="R147" si="327">+R145/Q145-1</f>
        <v>-8.5279814055953529E-2</v>
      </c>
      <c r="S147" s="103"/>
      <c r="T147" s="119"/>
    </row>
    <row r="148" spans="1:20" ht="15" thickBo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</row>
    <row r="149" spans="1:20" ht="15" thickBot="1">
      <c r="A149" s="278" t="s">
        <v>241</v>
      </c>
      <c r="B149" s="279"/>
      <c r="C149" s="279"/>
      <c r="D149" s="279"/>
      <c r="E149" s="279"/>
      <c r="F149" s="279"/>
      <c r="G149" s="279"/>
      <c r="H149" s="279"/>
      <c r="I149" s="280"/>
      <c r="J149" s="2"/>
      <c r="K149" s="278" t="s">
        <v>242</v>
      </c>
      <c r="L149" s="279"/>
      <c r="M149" s="279"/>
      <c r="N149" s="279"/>
      <c r="O149" s="279"/>
      <c r="P149" s="279"/>
      <c r="Q149" s="279"/>
      <c r="R149" s="279"/>
      <c r="S149" s="279"/>
      <c r="T149" s="280"/>
    </row>
    <row r="150" spans="1:20" ht="42">
      <c r="A150" s="38"/>
      <c r="B150" s="209">
        <v>2016</v>
      </c>
      <c r="C150" s="39">
        <f>+B150+1</f>
        <v>2017</v>
      </c>
      <c r="D150" s="39">
        <f t="shared" ref="D150:G150" si="328">+C150+1</f>
        <v>2018</v>
      </c>
      <c r="E150" s="39">
        <f t="shared" si="328"/>
        <v>2019</v>
      </c>
      <c r="F150" s="39">
        <f t="shared" si="328"/>
        <v>2020</v>
      </c>
      <c r="G150" s="210">
        <f t="shared" si="328"/>
        <v>2021</v>
      </c>
      <c r="H150" s="40">
        <v>2022</v>
      </c>
      <c r="I150" s="41" t="s">
        <v>16</v>
      </c>
      <c r="J150" s="2"/>
      <c r="K150" s="67"/>
      <c r="L150" s="66">
        <v>2016</v>
      </c>
      <c r="M150" s="66">
        <f>+L150+1</f>
        <v>2017</v>
      </c>
      <c r="N150" s="66">
        <f t="shared" ref="N150:Q150" si="329">+M150+1</f>
        <v>2018</v>
      </c>
      <c r="O150" s="66">
        <f t="shared" si="329"/>
        <v>2019</v>
      </c>
      <c r="P150" s="66">
        <f t="shared" si="329"/>
        <v>2020</v>
      </c>
      <c r="Q150" s="66">
        <f t="shared" si="329"/>
        <v>2021</v>
      </c>
      <c r="R150" s="40">
        <v>2022</v>
      </c>
      <c r="S150" s="79" t="s">
        <v>16</v>
      </c>
      <c r="T150" s="76" t="s">
        <v>21</v>
      </c>
    </row>
    <row r="151" spans="1:20">
      <c r="A151" s="42" t="s">
        <v>10</v>
      </c>
      <c r="B151" s="211">
        <f>+'[1]CONSUMO EN ARGENTINA POR COLOR'!N317/10000</f>
        <v>68.129000000000005</v>
      </c>
      <c r="C151" s="6">
        <f>+'[1]CONSUMO EN ARGENTINA POR COLOR'!N329/10000</f>
        <v>59.362499999999997</v>
      </c>
      <c r="D151" s="6">
        <f>+'[1]CONSUMO EN ARGENTINA POR COLOR'!N341/10000</f>
        <v>60.1753</v>
      </c>
      <c r="E151" s="6">
        <f>+'[1]CONSUMO EN ARGENTINA POR COLOR'!N353/10000</f>
        <v>60.9681</v>
      </c>
      <c r="F151" s="6">
        <f>+'[1]CONSUMO EN ARGENTINA POR COLOR'!N365/10000</f>
        <v>69.565700000000007</v>
      </c>
      <c r="G151" s="69">
        <f>+'[1]CONSUMO EN ARGENTINA POR COLOR'!N377/10000</f>
        <v>65.207999999999998</v>
      </c>
      <c r="H151" s="37">
        <f>+'[1]CONSUMO EN ARGENTINA POR COLOR'!N389/10000</f>
        <v>57.2239</v>
      </c>
      <c r="I151" s="7">
        <f>+H151/G151-1</f>
        <v>-0.12244049809839286</v>
      </c>
      <c r="J151" s="2"/>
      <c r="K151" s="42" t="s">
        <v>10</v>
      </c>
      <c r="L151" s="82">
        <f>+SUM('[1]CONSUMO EN ARGENTINA POR COLOR'!N305:N317)/10000</f>
        <v>1095.03424</v>
      </c>
      <c r="M151" s="82">
        <f t="shared" ref="M151:R151" si="330">+SUM(C151)+SUM(B152:B162)</f>
        <v>932.87149999999997</v>
      </c>
      <c r="N151" s="82">
        <f t="shared" si="330"/>
        <v>893.31579999999997</v>
      </c>
      <c r="O151" s="82">
        <f t="shared" si="330"/>
        <v>840.39490000000001</v>
      </c>
      <c r="P151" s="6">
        <f t="shared" si="330"/>
        <v>893.8569</v>
      </c>
      <c r="Q151" s="6">
        <f t="shared" si="330"/>
        <v>938.60810000000004</v>
      </c>
      <c r="R151" s="37">
        <f t="shared" si="330"/>
        <v>829.03030000000001</v>
      </c>
      <c r="S151" s="80">
        <f>+R151/Q151-1</f>
        <v>-0.11674499719318432</v>
      </c>
      <c r="T151" s="7">
        <f>+POWER(R151/M151,0.2)-1</f>
        <v>-2.3325799469258501E-2</v>
      </c>
    </row>
    <row r="152" spans="1:20">
      <c r="A152" s="42" t="s">
        <v>11</v>
      </c>
      <c r="B152" s="211">
        <f>+'[1]CONSUMO EN ARGENTINA POR COLOR'!N318/10000</f>
        <v>66.092699999999994</v>
      </c>
      <c r="C152" s="6">
        <f>+'[1]CONSUMO EN ARGENTINA POR COLOR'!N330/10000</f>
        <v>56.695799999999998</v>
      </c>
      <c r="D152" s="6">
        <f>+'[1]CONSUMO EN ARGENTINA POR COLOR'!N342/10000</f>
        <v>56.317</v>
      </c>
      <c r="E152" s="6">
        <f>+'[1]CONSUMO EN ARGENTINA POR COLOR'!N354/10000</f>
        <v>58.876600000000003</v>
      </c>
      <c r="F152" s="6">
        <f>+'[1]CONSUMO EN ARGENTINA POR COLOR'!N366/10000</f>
        <v>63.703800000000001</v>
      </c>
      <c r="G152" s="69">
        <f>+'[1]CONSUMO EN ARGENTINA POR COLOR'!N378/10000</f>
        <v>57.557200000000002</v>
      </c>
      <c r="H152" s="37">
        <f>+'[1]CONSUMO EN ARGENTINA POR COLOR'!N390/10000</f>
        <v>56.927500000000002</v>
      </c>
      <c r="I152" s="7">
        <f t="shared" ref="I152:I153" si="331">+H152/G152-1</f>
        <v>-1.0940421007276213E-2</v>
      </c>
      <c r="J152" s="2"/>
      <c r="K152" s="42" t="s">
        <v>11</v>
      </c>
      <c r="L152" s="82">
        <f>+SUM('[1]CONSUMO EN ARGENTINA POR COLOR'!N306:N318)/10000</f>
        <v>1086.9706059999999</v>
      </c>
      <c r="M152" s="82">
        <f t="shared" ref="M152:R152" si="332">+SUM(C151:C152)+SUM(B153:B162)</f>
        <v>923.47460000000012</v>
      </c>
      <c r="N152" s="82">
        <f t="shared" si="332"/>
        <v>892.93700000000001</v>
      </c>
      <c r="O152" s="82">
        <f t="shared" si="332"/>
        <v>842.95449999999994</v>
      </c>
      <c r="P152" s="6">
        <f t="shared" si="332"/>
        <v>898.68409999999994</v>
      </c>
      <c r="Q152" s="6">
        <f t="shared" si="332"/>
        <v>932.46149999999989</v>
      </c>
      <c r="R152" s="37">
        <f t="shared" si="332"/>
        <v>828.40060000000005</v>
      </c>
      <c r="S152" s="80">
        <f t="shared" ref="S152:S157" si="333">+R152/Q152-1</f>
        <v>-0.11159806597913147</v>
      </c>
      <c r="T152" s="7">
        <f t="shared" ref="T152:T157" si="334">+POWER(R152/M152,0.2)-1</f>
        <v>-2.1494908002193003E-2</v>
      </c>
    </row>
    <row r="153" spans="1:20">
      <c r="A153" s="42" t="s">
        <v>0</v>
      </c>
      <c r="B153" s="211">
        <f>+'[1]CONSUMO EN ARGENTINA POR COLOR'!N319/10000</f>
        <v>75.850499999999997</v>
      </c>
      <c r="C153" s="6">
        <f>+'[1]CONSUMO EN ARGENTINA POR COLOR'!N331/10000</f>
        <v>70.5274</v>
      </c>
      <c r="D153" s="6">
        <f>+'[1]CONSUMO EN ARGENTINA POR COLOR'!N343/10000</f>
        <v>68.701999999999998</v>
      </c>
      <c r="E153" s="6">
        <f>+'[1]CONSUMO EN ARGENTINA POR COLOR'!N355/10000</f>
        <v>67.278499999999994</v>
      </c>
      <c r="F153" s="6">
        <f>+'[1]CONSUMO EN ARGENTINA POR COLOR'!N367/10000</f>
        <v>63.840899999999998</v>
      </c>
      <c r="G153" s="69">
        <f>+'[1]CONSUMO EN ARGENTINA POR COLOR'!N379/10000</f>
        <v>56.535600000000002</v>
      </c>
      <c r="H153" s="37">
        <f>+'[1]CONSUMO EN ARGENTINA POR COLOR'!N391/10000</f>
        <v>71.566500000000005</v>
      </c>
      <c r="I153" s="7">
        <f t="shared" si="331"/>
        <v>0.26586610914185038</v>
      </c>
      <c r="J153" s="2"/>
      <c r="K153" s="42" t="s">
        <v>0</v>
      </c>
      <c r="L153" s="82">
        <f>+SUM('[1]CONSUMO EN ARGENTINA POR COLOR'!N307:N319)/10000</f>
        <v>1092.9020860000001</v>
      </c>
      <c r="M153" s="82">
        <f t="shared" ref="M153:R153" si="335">+SUM(C151:C153)+SUM(B154:B162)</f>
        <v>918.15149999999994</v>
      </c>
      <c r="N153" s="82">
        <f t="shared" si="335"/>
        <v>891.11159999999995</v>
      </c>
      <c r="O153" s="82">
        <f t="shared" si="335"/>
        <v>841.53099999999995</v>
      </c>
      <c r="P153" s="6">
        <f t="shared" si="335"/>
        <v>895.24649999999997</v>
      </c>
      <c r="Q153" s="6">
        <f t="shared" si="335"/>
        <v>925.15620000000001</v>
      </c>
      <c r="R153" s="37">
        <f t="shared" si="335"/>
        <v>843.43150000000003</v>
      </c>
      <c r="S153" s="80">
        <f t="shared" si="333"/>
        <v>-8.8336110161721826E-2</v>
      </c>
      <c r="T153" s="7">
        <f t="shared" si="334"/>
        <v>-1.6833451157408086E-2</v>
      </c>
    </row>
    <row r="154" spans="1:20">
      <c r="A154" s="42" t="s">
        <v>1</v>
      </c>
      <c r="B154" s="211">
        <f>+'[1]CONSUMO EN ARGENTINA POR COLOR'!N320/10000</f>
        <v>80.637100000000004</v>
      </c>
      <c r="C154" s="6">
        <f>+'[1]CONSUMO EN ARGENTINA POR COLOR'!N332/10000</f>
        <v>67.297700000000006</v>
      </c>
      <c r="D154" s="6">
        <f>+'[1]CONSUMO EN ARGENTINA POR COLOR'!N344/10000</f>
        <v>65.8476</v>
      </c>
      <c r="E154" s="6">
        <f>+'[1]CONSUMO EN ARGENTINA POR COLOR'!N356/10000</f>
        <v>66.141300000000001</v>
      </c>
      <c r="F154" s="6">
        <f>+'[1]CONSUMO EN ARGENTINA POR COLOR'!N368/10000</f>
        <v>67.858199999999997</v>
      </c>
      <c r="G154" s="69">
        <f>+'[1]CONSUMO EN ARGENTINA POR COLOR'!N380/10000</f>
        <v>63.4193</v>
      </c>
      <c r="H154" s="37">
        <f>+'[1]CONSUMO EN ARGENTINA POR COLOR'!N392/10000</f>
        <v>64.552599999999998</v>
      </c>
      <c r="I154" s="7">
        <f t="shared" ref="I154" si="336">+H154/G154-1</f>
        <v>1.7869954414507783E-2</v>
      </c>
      <c r="J154" s="2"/>
      <c r="K154" s="42" t="s">
        <v>1</v>
      </c>
      <c r="L154" s="82">
        <f>+SUM('[1]CONSUMO EN ARGENTINA POR COLOR'!N308:N320)/10000</f>
        <v>1092.664023</v>
      </c>
      <c r="M154" s="82">
        <f>+SUM(C151:C154)+SUM(B155:B162)</f>
        <v>904.81209999999987</v>
      </c>
      <c r="N154" s="82">
        <f>+SUM(D151:D154)+SUM(C155:C162)</f>
        <v>889.66149999999993</v>
      </c>
      <c r="O154" s="82">
        <f>+SUM(E151:E154)+SUM(D155:D162)</f>
        <v>841.82469999999989</v>
      </c>
      <c r="P154" s="6">
        <f>+SUM(F151:F154)+SUM(E155:E162)</f>
        <v>896.96340000000009</v>
      </c>
      <c r="Q154" s="6">
        <f>+SUM(G151:G154)+SUM(F155:F162)</f>
        <v>920.71730000000002</v>
      </c>
      <c r="R154" s="37">
        <f t="shared" ref="R154" si="337">+SUM(H151:H154)+SUM(G155:G162)</f>
        <v>844.56479999999999</v>
      </c>
      <c r="S154" s="80">
        <f t="shared" si="333"/>
        <v>-8.2709969716002973E-2</v>
      </c>
      <c r="T154" s="7">
        <f t="shared" si="334"/>
        <v>-1.3686640993757382E-2</v>
      </c>
    </row>
    <row r="155" spans="1:20">
      <c r="A155" s="42" t="s">
        <v>2</v>
      </c>
      <c r="B155" s="211">
        <f>+'[1]CONSUMO EN ARGENTINA POR COLOR'!N321/10000</f>
        <v>77.721000000000004</v>
      </c>
      <c r="C155" s="6">
        <f>+'[1]CONSUMO EN ARGENTINA POR COLOR'!N333/10000</f>
        <v>82.424899999999994</v>
      </c>
      <c r="D155" s="6">
        <f>+'[1]CONSUMO EN ARGENTINA POR COLOR'!N345/10000</f>
        <v>75.917000000000002</v>
      </c>
      <c r="E155" s="6">
        <f>+'[1]CONSUMO EN ARGENTINA POR COLOR'!N357/10000</f>
        <v>82.659000000000006</v>
      </c>
      <c r="F155" s="6">
        <f>+'[1]CONSUMO EN ARGENTINA POR COLOR'!N369/10000</f>
        <v>80.617400000000004</v>
      </c>
      <c r="G155" s="69">
        <f>+'[1]CONSUMO EN ARGENTINA POR COLOR'!N381/10000</f>
        <v>60.373399999999997</v>
      </c>
      <c r="H155" s="37">
        <f>+'[1]CONSUMO EN ARGENTINA POR COLOR'!N393/10000</f>
        <v>64.775000000000006</v>
      </c>
      <c r="I155" s="7">
        <f t="shared" ref="I155" si="338">+H155/G155-1</f>
        <v>7.2906279917977379E-2</v>
      </c>
      <c r="J155" s="2"/>
      <c r="K155" s="42" t="s">
        <v>2</v>
      </c>
      <c r="L155" s="82">
        <f>+SUM('[1]CONSUMO EN ARGENTINA POR COLOR'!N309:N321)/10000</f>
        <v>1086.3375510000001</v>
      </c>
      <c r="M155" s="82">
        <f t="shared" ref="M155:R155" si="339">+SUM(C151:C155)+SUM(B156:B162)</f>
        <v>909.51599999999985</v>
      </c>
      <c r="N155" s="82">
        <f t="shared" si="339"/>
        <v>883.15359999999998</v>
      </c>
      <c r="O155" s="82">
        <f t="shared" si="339"/>
        <v>848.56669999999997</v>
      </c>
      <c r="P155" s="6">
        <f t="shared" si="339"/>
        <v>894.92180000000008</v>
      </c>
      <c r="Q155" s="6">
        <f t="shared" si="339"/>
        <v>900.47329999999999</v>
      </c>
      <c r="R155" s="37">
        <f t="shared" si="339"/>
        <v>848.96640000000002</v>
      </c>
      <c r="S155" s="80">
        <f t="shared" si="333"/>
        <v>-5.7199808145338649E-2</v>
      </c>
      <c r="T155" s="7">
        <f t="shared" si="334"/>
        <v>-1.3684105690748183E-2</v>
      </c>
    </row>
    <row r="156" spans="1:20">
      <c r="A156" s="42" t="s">
        <v>3</v>
      </c>
      <c r="B156" s="211">
        <f>+'[1]CONSUMO EN ARGENTINA POR COLOR'!N322/10000</f>
        <v>75.114500000000007</v>
      </c>
      <c r="C156" s="6">
        <f>+'[1]CONSUMO EN ARGENTINA POR COLOR'!N334/10000</f>
        <v>84.910499999999999</v>
      </c>
      <c r="D156" s="6">
        <f>+'[1]CONSUMO EN ARGENTINA POR COLOR'!N346/10000</f>
        <v>77.850099999999998</v>
      </c>
      <c r="E156" s="6">
        <f>+'[1]CONSUMO EN ARGENTINA POR COLOR'!N358/10000</f>
        <v>72.9024</v>
      </c>
      <c r="F156" s="6">
        <f>+'[1]CONSUMO EN ARGENTINA POR COLOR'!N370/10000</f>
        <v>91.588099999999997</v>
      </c>
      <c r="G156" s="69">
        <f>+'[1]CONSUMO EN ARGENTINA POR COLOR'!N382/10000</f>
        <v>81.261200000000002</v>
      </c>
      <c r="H156" s="37">
        <f>+'[1]CONSUMO EN ARGENTINA POR COLOR'!N394/10000</f>
        <v>69.9071</v>
      </c>
      <c r="I156" s="7">
        <f t="shared" ref="I156" si="340">+H156/G156-1</f>
        <v>-0.13972350888246787</v>
      </c>
      <c r="J156" s="2"/>
      <c r="K156" s="42" t="s">
        <v>3</v>
      </c>
      <c r="L156" s="82">
        <f>+SUM('[1]CONSUMO EN ARGENTINA POR COLOR'!N310:N322)/10000</f>
        <v>1076.9488880000001</v>
      </c>
      <c r="M156" s="82">
        <f t="shared" ref="M156:R156" si="341">+SUM(C151:C156)+SUM(B157:B162)</f>
        <v>919.3119999999999</v>
      </c>
      <c r="N156" s="82">
        <f t="shared" si="341"/>
        <v>876.09320000000002</v>
      </c>
      <c r="O156" s="82">
        <f t="shared" si="341"/>
        <v>843.61899999999991</v>
      </c>
      <c r="P156" s="6">
        <f t="shared" si="341"/>
        <v>913.60750000000007</v>
      </c>
      <c r="Q156" s="6">
        <f t="shared" si="341"/>
        <v>890.14640000000009</v>
      </c>
      <c r="R156" s="37">
        <f t="shared" si="341"/>
        <v>837.6123</v>
      </c>
      <c r="S156" s="80">
        <f t="shared" si="333"/>
        <v>-5.9017370625775833E-2</v>
      </c>
      <c r="T156" s="7">
        <f t="shared" si="334"/>
        <v>-1.8441872593361386E-2</v>
      </c>
    </row>
    <row r="157" spans="1:20">
      <c r="A157" s="42" t="s">
        <v>4</v>
      </c>
      <c r="B157" s="211">
        <f>+'[1]CONSUMO EN ARGENTINA POR COLOR'!N323/10000</f>
        <v>79.930800000000005</v>
      </c>
      <c r="C157" s="6">
        <f>+'[1]CONSUMO EN ARGENTINA POR COLOR'!N335/10000</f>
        <v>81.853399999999993</v>
      </c>
      <c r="D157" s="6">
        <f>+'[1]CONSUMO EN ARGENTINA POR COLOR'!N347/10000</f>
        <v>76.870999999999995</v>
      </c>
      <c r="E157" s="6">
        <f>+'[1]CONSUMO EN ARGENTINA POR COLOR'!N359/10000</f>
        <v>80.507599999999996</v>
      </c>
      <c r="F157" s="6">
        <f>+'[1]CONSUMO EN ARGENTINA POR COLOR'!N371/10000</f>
        <v>98.247399999999999</v>
      </c>
      <c r="G157" s="69">
        <f>+'[1]CONSUMO EN ARGENTINA POR COLOR'!N383/10000</f>
        <v>78.067800000000005</v>
      </c>
      <c r="H157" s="37">
        <f>+'[1]CONSUMO EN ARGENTINA POR COLOR'!N395/10000</f>
        <v>78.669600000000003</v>
      </c>
      <c r="I157" s="7">
        <f t="shared" ref="I157" si="342">+H157/G157-1</f>
        <v>7.7086839900701865E-3</v>
      </c>
      <c r="J157" s="2"/>
      <c r="K157" s="42" t="s">
        <v>4</v>
      </c>
      <c r="L157" s="82">
        <f>+SUM('[1]CONSUMO EN ARGENTINA POR COLOR'!N311:N323)/10000</f>
        <v>1060.6983319999999</v>
      </c>
      <c r="M157" s="82">
        <f t="shared" ref="M157:R157" si="343">+SUM(C151:C157)+SUM(B158:B162)</f>
        <v>921.2346</v>
      </c>
      <c r="N157" s="82">
        <f t="shared" si="343"/>
        <v>871.11079999999993</v>
      </c>
      <c r="O157" s="82">
        <f t="shared" si="343"/>
        <v>847.25559999999996</v>
      </c>
      <c r="P157" s="6">
        <f t="shared" si="343"/>
        <v>931.34730000000002</v>
      </c>
      <c r="Q157" s="6">
        <f t="shared" si="343"/>
        <v>869.96680000000003</v>
      </c>
      <c r="R157" s="37">
        <f t="shared" si="343"/>
        <v>838.21409999999992</v>
      </c>
      <c r="S157" s="80">
        <f t="shared" si="333"/>
        <v>-3.6498749147668708E-2</v>
      </c>
      <c r="T157" s="7">
        <f t="shared" si="334"/>
        <v>-1.871096910381409E-2</v>
      </c>
    </row>
    <row r="158" spans="1:20">
      <c r="A158" s="42" t="s">
        <v>5</v>
      </c>
      <c r="B158" s="211">
        <f>+'[1]CONSUMO EN ARGENTINA POR COLOR'!N324/10000</f>
        <v>90.293899999999994</v>
      </c>
      <c r="C158" s="6">
        <f>+'[1]CONSUMO EN ARGENTINA POR COLOR'!N336/10000</f>
        <v>83.388800000000003</v>
      </c>
      <c r="D158" s="6">
        <f>+'[1]CONSUMO EN ARGENTINA POR COLOR'!N348/10000</f>
        <v>78.863500000000002</v>
      </c>
      <c r="E158" s="6">
        <f>+'[1]CONSUMO EN ARGENTINA POR COLOR'!N360/10000</f>
        <v>84.476500000000001</v>
      </c>
      <c r="F158" s="6">
        <f>+'[1]CONSUMO EN ARGENTINA POR COLOR'!N372/10000</f>
        <v>85.673500000000004</v>
      </c>
      <c r="G158" s="69">
        <f>+'[1]CONSUMO EN ARGENTINA POR COLOR'!N384/10000</f>
        <v>79.331199999999995</v>
      </c>
      <c r="H158" s="37"/>
      <c r="I158" s="7"/>
      <c r="J158" s="2"/>
      <c r="K158" s="42" t="s">
        <v>5</v>
      </c>
      <c r="L158" s="82">
        <f>+SUM('[1]CONSUMO EN ARGENTINA POR COLOR'!N312:N324)/10000</f>
        <v>1057.806345</v>
      </c>
      <c r="M158" s="82">
        <f>+SUM(C151:C158)+SUM(B159:B162)</f>
        <v>914.32950000000005</v>
      </c>
      <c r="N158" s="82">
        <f>+SUM(D151:D158)+SUM(C159:C162)</f>
        <v>866.58549999999991</v>
      </c>
      <c r="O158" s="82">
        <f>+SUM(E151:E158)+SUM(D159:D162)</f>
        <v>852.86860000000001</v>
      </c>
      <c r="P158" s="6">
        <f>+SUM(F151:F158)+SUM(E159:E162)</f>
        <v>932.54430000000002</v>
      </c>
      <c r="Q158" s="6">
        <f t="shared" ref="Q158" si="344">+SUM(G151:G158)+SUM(F159:F162)</f>
        <v>863.62450000000001</v>
      </c>
      <c r="R158" s="37"/>
      <c r="S158" s="80"/>
      <c r="T158" s="7"/>
    </row>
    <row r="159" spans="1:20">
      <c r="A159" s="42" t="s">
        <v>6</v>
      </c>
      <c r="B159" s="211">
        <f>+'[1]CONSUMO EN ARGENTINA POR COLOR'!N325/10000</f>
        <v>90.968999999999994</v>
      </c>
      <c r="C159" s="6">
        <f>+'[1]CONSUMO EN ARGENTINA POR COLOR'!N337/10000</f>
        <v>84.113399999999999</v>
      </c>
      <c r="D159" s="6">
        <f>+'[1]CONSUMO EN ARGENTINA POR COLOR'!N349/10000</f>
        <v>72.561199999999999</v>
      </c>
      <c r="E159" s="6">
        <f>+'[1]CONSUMO EN ARGENTINA POR COLOR'!N361/10000</f>
        <v>79.028000000000006</v>
      </c>
      <c r="F159" s="6">
        <f>+'[1]CONSUMO EN ARGENTINA POR COLOR'!N373/10000</f>
        <v>87.038899999999998</v>
      </c>
      <c r="G159" s="69">
        <f>+'[1]CONSUMO EN ARGENTINA POR COLOR'!N385/10000</f>
        <v>73.052800000000005</v>
      </c>
      <c r="H159" s="37"/>
      <c r="I159" s="7"/>
      <c r="J159" s="2"/>
      <c r="K159" s="42" t="s">
        <v>6</v>
      </c>
      <c r="L159" s="82">
        <f>+SUM('[1]CONSUMO EN ARGENTINA POR COLOR'!N313:N325)/10000</f>
        <v>1063.110101</v>
      </c>
      <c r="M159" s="82">
        <f>+SUM(C151:C159)+SUM(B160:B162)</f>
        <v>907.47389999999996</v>
      </c>
      <c r="N159" s="82">
        <f>+SUM(D151:D159)+SUM(C160:C162)</f>
        <v>855.03329999999994</v>
      </c>
      <c r="O159" s="82">
        <f>+SUM(E151:E159)+SUM(D160:D162)</f>
        <v>859.33539999999994</v>
      </c>
      <c r="P159" s="6">
        <f>+SUM(F151:F159)+SUM(E160:E162)</f>
        <v>940.55520000000001</v>
      </c>
      <c r="Q159" s="6">
        <f>+SUM(G151:G159)+SUM(F160:F162)</f>
        <v>849.63840000000005</v>
      </c>
      <c r="R159" s="37"/>
      <c r="S159" s="80"/>
      <c r="T159" s="7"/>
    </row>
    <row r="160" spans="1:20">
      <c r="A160" s="42" t="s">
        <v>7</v>
      </c>
      <c r="B160" s="211">
        <f>+'[1]CONSUMO EN ARGENTINA POR COLOR'!N326/10000</f>
        <v>83.134399999999999</v>
      </c>
      <c r="C160" s="6">
        <f>+'[1]CONSUMO EN ARGENTINA POR COLOR'!N338/10000</f>
        <v>78.059299999999993</v>
      </c>
      <c r="D160" s="6">
        <f>+'[1]CONSUMO EN ARGENTINA POR COLOR'!N350/10000</f>
        <v>70.200900000000004</v>
      </c>
      <c r="E160" s="6">
        <f>+'[1]CONSUMO EN ARGENTINA POR COLOR'!N362/10000</f>
        <v>82.063500000000005</v>
      </c>
      <c r="F160" s="6">
        <f>+'[1]CONSUMO EN ARGENTINA POR COLOR'!N374/10000</f>
        <v>83.676599999999993</v>
      </c>
      <c r="G160" s="69">
        <f>+'[1]CONSUMO EN ARGENTINA POR COLOR'!N386/10000</f>
        <v>68.356200000000001</v>
      </c>
      <c r="H160" s="37"/>
      <c r="I160" s="7"/>
      <c r="J160" s="2"/>
      <c r="K160" s="42" t="s">
        <v>7</v>
      </c>
      <c r="L160" s="82">
        <f>+SUM('[1]CONSUMO EN ARGENTINA POR COLOR'!N314:N326)/10000</f>
        <v>1055.895957</v>
      </c>
      <c r="M160" s="82">
        <f>+SUM(C151:C160)+SUM(B161:B162)</f>
        <v>902.39879999999994</v>
      </c>
      <c r="N160" s="82">
        <f>+SUM(D151:D160)+SUM(C161:C162)</f>
        <v>847.17489999999998</v>
      </c>
      <c r="O160" s="82">
        <f>+SUM(E151:E160)+SUM(D161:D162)</f>
        <v>871.19799999999987</v>
      </c>
      <c r="P160" s="6">
        <f>+SUM(F151:F160)+SUM(E161:E162)</f>
        <v>942.16830000000004</v>
      </c>
      <c r="Q160" s="6">
        <f>+SUM(G151:G160)+SUM(F161:F162)</f>
        <v>834.3180000000001</v>
      </c>
      <c r="R160" s="37"/>
      <c r="S160" s="80"/>
      <c r="T160" s="7"/>
    </row>
    <row r="161" spans="1:20">
      <c r="A161" s="42" t="s">
        <v>8</v>
      </c>
      <c r="B161" s="211">
        <f>+'[1]CONSUMO EN ARGENTINA POR COLOR'!N327/10000</f>
        <v>79.772199999999998</v>
      </c>
      <c r="C161" s="6">
        <f>+'[1]CONSUMO EN ARGENTINA POR COLOR'!N339/10000</f>
        <v>77.701700000000002</v>
      </c>
      <c r="D161" s="6">
        <f>+'[1]CONSUMO EN ARGENTINA POR COLOR'!N351/10000</f>
        <v>68.101699999999994</v>
      </c>
      <c r="E161" s="6">
        <f>+'[1]CONSUMO EN ARGENTINA POR COLOR'!N363/10000</f>
        <v>77.373199999999997</v>
      </c>
      <c r="F161" s="6">
        <f>+'[1]CONSUMO EN ARGENTINA POR COLOR'!N375/10000</f>
        <v>75.960400000000007</v>
      </c>
      <c r="G161" s="69">
        <f>+'[1]CONSUMO EN ARGENTINA POR COLOR'!N387/10000</f>
        <v>79.367199999999997</v>
      </c>
      <c r="H161" s="37"/>
      <c r="I161" s="7"/>
      <c r="J161" s="2"/>
      <c r="K161" s="42" t="s">
        <v>8</v>
      </c>
      <c r="L161" s="82">
        <f>+SUM('[1]CONSUMO EN ARGENTINA POR COLOR'!N315:N327)/10000</f>
        <v>1040.8595810000002</v>
      </c>
      <c r="M161" s="82">
        <f>+SUM(C151:C161)+SUM(B162)</f>
        <v>900.3282999999999</v>
      </c>
      <c r="N161" s="82">
        <f>+SUM(D151:D161)+SUM(C162)</f>
        <v>837.57490000000007</v>
      </c>
      <c r="O161" s="82">
        <f>+SUM(E151:E161)+SUM(D162)</f>
        <v>880.46949999999993</v>
      </c>
      <c r="P161" s="6">
        <f>+SUM(F151:F161)+SUM(E162)</f>
        <v>940.7555000000001</v>
      </c>
      <c r="Q161" s="6">
        <f>+SUM(G151:G161)+SUM(F162)</f>
        <v>837.72480000000007</v>
      </c>
      <c r="R161" s="37"/>
      <c r="S161" s="80"/>
      <c r="T161" s="7"/>
    </row>
    <row r="162" spans="1:20">
      <c r="A162" s="42" t="s">
        <v>9</v>
      </c>
      <c r="B162" s="211">
        <f>+'[1]CONSUMO EN ARGENTINA POR COLOR'!N328/10000</f>
        <v>73.992900000000006</v>
      </c>
      <c r="C162" s="6">
        <f>+'[1]CONSUMO EN ARGENTINA POR COLOR'!N340/10000</f>
        <v>66.167599999999993</v>
      </c>
      <c r="D162" s="6">
        <f>+'[1]CONSUMO EN ARGENTINA POR COLOR'!N352/10000</f>
        <v>68.194800000000001</v>
      </c>
      <c r="E162" s="6">
        <f>+'[1]CONSUMO EN ARGENTINA POR COLOR'!N364/10000</f>
        <v>72.9846</v>
      </c>
      <c r="F162" s="6">
        <f>+'[1]CONSUMO EN ARGENTINA POR COLOR'!N376/10000</f>
        <v>75.194900000000004</v>
      </c>
      <c r="G162" s="69">
        <f>+'[1]CONSUMO EN ARGENTINA POR COLOR'!N388/10000</f>
        <v>74.484499999999997</v>
      </c>
      <c r="H162" s="37"/>
      <c r="I162" s="7"/>
      <c r="J162" s="2"/>
      <c r="K162" s="42" t="s">
        <v>9</v>
      </c>
      <c r="L162" s="82">
        <f>+SUM('[1]CONSUMO EN ARGENTINA POR COLOR'!N316:N328)/10000</f>
        <v>1026.1297810000001</v>
      </c>
      <c r="M162" s="82">
        <f>+SUM(C151:C162)</f>
        <v>892.50299999999993</v>
      </c>
      <c r="N162" s="82">
        <f>+SUM(D151:D162)</f>
        <v>839.60210000000006</v>
      </c>
      <c r="O162" s="82">
        <f>+SUM(E151:E162)</f>
        <v>885.25929999999994</v>
      </c>
      <c r="P162" s="6">
        <f>+SUM(F151:F162)</f>
        <v>942.96580000000006</v>
      </c>
      <c r="Q162" s="6">
        <f>+SUM(G151:G162)</f>
        <v>837.01440000000014</v>
      </c>
      <c r="R162" s="37"/>
      <c r="S162" s="80"/>
      <c r="T162" s="7"/>
    </row>
    <row r="163" spans="1:20" ht="28">
      <c r="A163" s="53" t="s">
        <v>13</v>
      </c>
      <c r="B163" s="212">
        <f>SUM(B151:B162)</f>
        <v>941.63799999999992</v>
      </c>
      <c r="C163" s="54">
        <f t="shared" ref="C163:G163" si="345">SUM(C151:C162)</f>
        <v>892.50299999999993</v>
      </c>
      <c r="D163" s="54">
        <f t="shared" si="345"/>
        <v>839.60210000000006</v>
      </c>
      <c r="E163" s="54">
        <f t="shared" si="345"/>
        <v>885.25929999999994</v>
      </c>
      <c r="F163" s="54">
        <f t="shared" si="345"/>
        <v>942.96580000000006</v>
      </c>
      <c r="G163" s="201">
        <f t="shared" si="345"/>
        <v>837.01440000000014</v>
      </c>
      <c r="H163" s="201"/>
      <c r="I163" s="56"/>
      <c r="J163" s="3"/>
      <c r="K163" s="43" t="s">
        <v>14</v>
      </c>
      <c r="L163" s="171">
        <f>+AVERAGE(L151:L162)</f>
        <v>1069.6131242500001</v>
      </c>
      <c r="M163" s="171">
        <f>+AVERAGE(M151:M162)</f>
        <v>912.20048333333318</v>
      </c>
      <c r="N163" s="171">
        <f t="shared" ref="N163:R163" si="346">+AVERAGE(N151:N162)</f>
        <v>870.27951666666661</v>
      </c>
      <c r="O163" s="171">
        <f t="shared" si="346"/>
        <v>854.60643333333326</v>
      </c>
      <c r="P163" s="46">
        <f t="shared" si="346"/>
        <v>918.63471666666658</v>
      </c>
      <c r="Q163" s="46">
        <f t="shared" si="346"/>
        <v>883.32080833333328</v>
      </c>
      <c r="R163" s="215">
        <f t="shared" si="346"/>
        <v>838.60285714285715</v>
      </c>
      <c r="S163" s="81">
        <f>+R163/Q163-1</f>
        <v>-5.0624813508979627E-2</v>
      </c>
      <c r="T163" s="77">
        <f>+POWER(R163/M163,0.2)-1</f>
        <v>-1.6683768804740318E-2</v>
      </c>
    </row>
    <row r="164" spans="1:20" ht="29" thickBot="1">
      <c r="A164" s="124" t="s">
        <v>12</v>
      </c>
      <c r="B164" s="125"/>
      <c r="C164" s="125">
        <f>+C163/B163-1</f>
        <v>-5.2180349561083972E-2</v>
      </c>
      <c r="D164" s="125">
        <f t="shared" ref="D164:G164" si="347">+D163/C163-1</f>
        <v>-5.9272517851480466E-2</v>
      </c>
      <c r="E164" s="125">
        <f t="shared" si="347"/>
        <v>5.4379568607558104E-2</v>
      </c>
      <c r="F164" s="217">
        <f t="shared" si="347"/>
        <v>6.5185985620258569E-2</v>
      </c>
      <c r="G164" s="218">
        <f t="shared" si="347"/>
        <v>-0.11235974835990858</v>
      </c>
      <c r="H164" s="208"/>
      <c r="I164" s="127"/>
      <c r="J164" s="3"/>
      <c r="K164" s="128" t="s">
        <v>12</v>
      </c>
      <c r="L164" s="129"/>
      <c r="M164" s="129">
        <f>+M163/L163-1</f>
        <v>-0.14716782858011657</v>
      </c>
      <c r="N164" s="129">
        <f t="shared" ref="N164:R164" si="348">+N163/M163-1</f>
        <v>-4.5955869825326512E-2</v>
      </c>
      <c r="O164" s="129">
        <f t="shared" si="348"/>
        <v>-1.800925223813632E-2</v>
      </c>
      <c r="P164" s="129">
        <f t="shared" si="348"/>
        <v>7.4921368288318968E-2</v>
      </c>
      <c r="Q164" s="130">
        <f t="shared" si="348"/>
        <v>-3.8441730638563709E-2</v>
      </c>
      <c r="R164" s="131">
        <f t="shared" si="348"/>
        <v>-5.0624813508979627E-2</v>
      </c>
      <c r="S164" s="131"/>
      <c r="T164" s="132"/>
    </row>
  </sheetData>
  <mergeCells count="21">
    <mergeCell ref="A1:T1"/>
    <mergeCell ref="A2:T2"/>
    <mergeCell ref="A3:T3"/>
    <mergeCell ref="A5:I5"/>
    <mergeCell ref="K5:T5"/>
    <mergeCell ref="A23:I23"/>
    <mergeCell ref="K23:T23"/>
    <mergeCell ref="A41:I41"/>
    <mergeCell ref="K41:T41"/>
    <mergeCell ref="A59:I59"/>
    <mergeCell ref="K59:T59"/>
    <mergeCell ref="A131:I131"/>
    <mergeCell ref="K131:T131"/>
    <mergeCell ref="A149:I149"/>
    <mergeCell ref="K149:T149"/>
    <mergeCell ref="A77:I77"/>
    <mergeCell ref="K77:T77"/>
    <mergeCell ref="A95:I95"/>
    <mergeCell ref="K95:T95"/>
    <mergeCell ref="A113:I113"/>
    <mergeCell ref="K113:T113"/>
  </mergeCells>
  <hyperlinks>
    <hyperlink ref="V1" location="INDICE!A1" display="VOLVER INDICE"/>
  </hyperlinks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64"/>
  <sheetViews>
    <sheetView workbookViewId="0">
      <selection activeCell="AB9" sqref="AB9"/>
    </sheetView>
  </sheetViews>
  <sheetFormatPr baseColWidth="10" defaultRowHeight="14" x14ac:dyDescent="0"/>
  <cols>
    <col min="1" max="1" width="11.83203125" style="1" customWidth="1"/>
    <col min="2" max="9" width="8.5" style="1" customWidth="1"/>
    <col min="10" max="10" width="5" style="1" customWidth="1"/>
    <col min="11" max="11" width="10.5" style="1" customWidth="1"/>
    <col min="12" max="19" width="8.5" style="1" customWidth="1"/>
    <col min="20" max="20" width="9.5" style="1" customWidth="1"/>
    <col min="21" max="21" width="10.83203125" style="1"/>
    <col min="22" max="22" width="14.5" style="1" bestFit="1" customWidth="1"/>
    <col min="23" max="16384" width="10.83203125" style="1"/>
  </cols>
  <sheetData>
    <row r="1" spans="1:22" ht="15">
      <c r="A1" s="281" t="s">
        <v>17</v>
      </c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  <c r="P1" s="282"/>
      <c r="Q1" s="282"/>
      <c r="R1" s="282"/>
      <c r="S1" s="282"/>
      <c r="T1" s="282"/>
      <c r="V1" s="192" t="s">
        <v>206</v>
      </c>
    </row>
    <row r="2" spans="1:22" ht="15">
      <c r="A2" s="281" t="s">
        <v>23</v>
      </c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2"/>
      <c r="Q2" s="282"/>
      <c r="R2" s="282"/>
      <c r="S2" s="282"/>
      <c r="T2" s="282"/>
    </row>
    <row r="3" spans="1:22" ht="15">
      <c r="A3" s="283" t="s">
        <v>19</v>
      </c>
      <c r="B3" s="284"/>
      <c r="C3" s="284"/>
      <c r="D3" s="284"/>
      <c r="E3" s="284"/>
      <c r="F3" s="284"/>
      <c r="G3" s="284"/>
      <c r="H3" s="284"/>
      <c r="I3" s="284"/>
      <c r="J3" s="284"/>
      <c r="K3" s="284"/>
      <c r="L3" s="284"/>
      <c r="M3" s="284"/>
      <c r="N3" s="284"/>
      <c r="O3" s="284"/>
      <c r="P3" s="284"/>
      <c r="Q3" s="284"/>
      <c r="R3" s="284"/>
      <c r="S3" s="284"/>
      <c r="T3" s="284"/>
    </row>
    <row r="4" spans="1:22" ht="15" thickBo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</row>
    <row r="5" spans="1:22" ht="15" thickBot="1">
      <c r="A5" s="275" t="s">
        <v>220</v>
      </c>
      <c r="B5" s="276"/>
      <c r="C5" s="276"/>
      <c r="D5" s="276"/>
      <c r="E5" s="276"/>
      <c r="F5" s="276"/>
      <c r="G5" s="276"/>
      <c r="H5" s="276"/>
      <c r="I5" s="277"/>
      <c r="J5" s="2"/>
      <c r="K5" s="275" t="s">
        <v>221</v>
      </c>
      <c r="L5" s="276"/>
      <c r="M5" s="276"/>
      <c r="N5" s="276"/>
      <c r="O5" s="276"/>
      <c r="P5" s="276"/>
      <c r="Q5" s="276"/>
      <c r="R5" s="276"/>
      <c r="S5" s="276"/>
      <c r="T5" s="277"/>
    </row>
    <row r="6" spans="1:22" ht="42">
      <c r="A6" s="38"/>
      <c r="B6" s="209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210">
        <f t="shared" si="0"/>
        <v>2021</v>
      </c>
      <c r="H6" s="40">
        <v>2022</v>
      </c>
      <c r="I6" s="41" t="s">
        <v>16</v>
      </c>
      <c r="J6" s="2"/>
      <c r="K6" s="67"/>
      <c r="L6" s="66">
        <v>2016</v>
      </c>
      <c r="M6" s="66">
        <f>+L6+1</f>
        <v>2017</v>
      </c>
      <c r="N6" s="66">
        <f t="shared" ref="N6:Q6" si="1">+M6+1</f>
        <v>2018</v>
      </c>
      <c r="O6" s="66">
        <f t="shared" si="1"/>
        <v>2019</v>
      </c>
      <c r="P6" s="66">
        <f t="shared" si="1"/>
        <v>2020</v>
      </c>
      <c r="Q6" s="66">
        <f t="shared" si="1"/>
        <v>2021</v>
      </c>
      <c r="R6" s="40">
        <v>2022</v>
      </c>
      <c r="S6" s="79" t="s">
        <v>16</v>
      </c>
      <c r="T6" s="76" t="s">
        <v>21</v>
      </c>
    </row>
    <row r="7" spans="1:22">
      <c r="A7" s="42" t="s">
        <v>10</v>
      </c>
      <c r="B7" s="245">
        <f>+'[1]CONSUMO DOMESTICO VARIEDAD'!B124/10000</f>
        <v>4.3149300000000004</v>
      </c>
      <c r="C7" s="172">
        <f>+'[1]CONSUMO DOMESTICO VARIEDAD'!B136/10000</f>
        <v>3.7990029999999999</v>
      </c>
      <c r="D7" s="172">
        <f>+'[1]CONSUMO DOMESTICO VARIEDAD'!B148/10000</f>
        <v>3.26919</v>
      </c>
      <c r="E7" s="172">
        <f>+'[1]CONSUMO DOMESTICO VARIEDAD'!B160/10000</f>
        <v>5.2816000000000001</v>
      </c>
      <c r="F7" s="172">
        <f>+'[1]CONSUMO DOMESTICO VARIEDAD'!B172/10000</f>
        <v>5.8357999999999999</v>
      </c>
      <c r="G7" s="246">
        <f>+'[1]CONSUMO DOMESTICO VARIEDAD'!B184/10000</f>
        <v>9.5218000000000007</v>
      </c>
      <c r="H7" s="246">
        <f>+'[1]CONSUMO DOMESTICO VARIEDAD'!B196/10000</f>
        <v>8.0413999999999994</v>
      </c>
      <c r="I7" s="7">
        <f>+H7/G7-1</f>
        <v>-0.15547480518389389</v>
      </c>
      <c r="J7" s="2"/>
      <c r="K7" s="42" t="s">
        <v>10</v>
      </c>
      <c r="L7" s="6">
        <f>+SUM('[1]CONSUMO DOMESTICO VARIEDAD'!B113:B124)/10000</f>
        <v>85.501047</v>
      </c>
      <c r="M7" s="6">
        <f>+SUM(C7)+SUM(B8:B18)</f>
        <v>83.142809</v>
      </c>
      <c r="N7" s="6">
        <f>+SUM(D7)+SUM(C8:C18)</f>
        <v>77.172087000000005</v>
      </c>
      <c r="O7" s="6">
        <f>+SUM(E7)+SUM(D8:D18)</f>
        <v>75.821850999999995</v>
      </c>
      <c r="P7" s="6">
        <f t="shared" ref="P7" si="2">+SUM(F7)+SUM(E8:E18)</f>
        <v>96.258100000000013</v>
      </c>
      <c r="Q7" s="6">
        <f t="shared" ref="Q7:R7" si="3">+SUM(G7)+SUM(F8:F18)</f>
        <v>124.68629999999999</v>
      </c>
      <c r="R7" s="37">
        <f t="shared" si="3"/>
        <v>126.5805</v>
      </c>
      <c r="S7" s="80">
        <f t="shared" ref="S7:S12" si="4">+R7/Q7-1</f>
        <v>1.5191725153445246E-2</v>
      </c>
      <c r="T7" s="7">
        <f t="shared" ref="T7:T12" si="5">+POWER(R7/M7,0.2)-1</f>
        <v>8.7698232311416158E-2</v>
      </c>
    </row>
    <row r="8" spans="1:22">
      <c r="A8" s="42" t="s">
        <v>11</v>
      </c>
      <c r="B8" s="245">
        <f>+'[1]CONSUMO DOMESTICO VARIEDAD'!B125/10000</f>
        <v>5.0028059999999996</v>
      </c>
      <c r="C8" s="172">
        <f>+'[1]CONSUMO DOMESTICO VARIEDAD'!B137/10000</f>
        <v>4.0909830000000005</v>
      </c>
      <c r="D8" s="172">
        <f>+'[1]CONSUMO DOMESTICO VARIEDAD'!B149/10000</f>
        <v>4.0785650000000002</v>
      </c>
      <c r="E8" s="172">
        <f>+'[1]CONSUMO DOMESTICO VARIEDAD'!B161/10000</f>
        <v>4.6383999999999999</v>
      </c>
      <c r="F8" s="172">
        <f>+'[1]CONSUMO DOMESTICO VARIEDAD'!B173/10000</f>
        <v>5.6120000000000001</v>
      </c>
      <c r="G8" s="246">
        <f>+'[1]CONSUMO DOMESTICO VARIEDAD'!B185/10000</f>
        <v>8.8573000000000004</v>
      </c>
      <c r="H8" s="246">
        <f>+'[1]CONSUMO DOMESTICO VARIEDAD'!B197/10000</f>
        <v>9.5902999999999992</v>
      </c>
      <c r="I8" s="7">
        <f>+H8/G8-1</f>
        <v>8.2756596253937387E-2</v>
      </c>
      <c r="J8" s="2"/>
      <c r="K8" s="42" t="s">
        <v>11</v>
      </c>
      <c r="L8" s="6">
        <f>+SUM('[1]CONSUMO DOMESTICO VARIEDAD'!B114:B125)/10000</f>
        <v>86.178053000000006</v>
      </c>
      <c r="M8" s="6">
        <f>+SUM(C7:C8)+SUM(B9:B18)</f>
        <v>82.230986000000001</v>
      </c>
      <c r="N8" s="6">
        <f>+SUM(D7:D8)+SUM(C9:C18)</f>
        <v>77.159669000000008</v>
      </c>
      <c r="O8" s="6">
        <f>+SUM(E7:E8)+SUM(D9:D18)</f>
        <v>76.381686000000002</v>
      </c>
      <c r="P8" s="6">
        <f t="shared" ref="P8" si="6">+SUM(F7:F8)+SUM(E9:E18)</f>
        <v>97.231700000000004</v>
      </c>
      <c r="Q8" s="6">
        <f t="shared" ref="Q8:R8" si="7">+SUM(G7:G8)+SUM(F9:F18)</f>
        <v>127.9316</v>
      </c>
      <c r="R8" s="37">
        <f t="shared" si="7"/>
        <v>127.31349999999999</v>
      </c>
      <c r="S8" s="80">
        <f t="shared" si="4"/>
        <v>-4.8314880764409596E-3</v>
      </c>
      <c r="T8" s="7">
        <f t="shared" si="5"/>
        <v>9.135939633720036E-2</v>
      </c>
    </row>
    <row r="9" spans="1:22">
      <c r="A9" s="42" t="s">
        <v>0</v>
      </c>
      <c r="B9" s="245">
        <f>+'[1]CONSUMO DOMESTICO VARIEDAD'!B126/10000</f>
        <v>5.4370970000000005</v>
      </c>
      <c r="C9" s="172">
        <f>+'[1]CONSUMO DOMESTICO VARIEDAD'!B138/10000</f>
        <v>5.3236319999999999</v>
      </c>
      <c r="D9" s="172">
        <f>+'[1]CONSUMO DOMESTICO VARIEDAD'!B150/10000</f>
        <v>4.8103579999999999</v>
      </c>
      <c r="E9" s="172">
        <f>+'[1]CONSUMO DOMESTICO VARIEDAD'!B162/10000</f>
        <v>5.1745999999999999</v>
      </c>
      <c r="F9" s="172">
        <f>+'[1]CONSUMO DOMESTICO VARIEDAD'!B174/10000</f>
        <v>5.5274999999999999</v>
      </c>
      <c r="G9" s="246">
        <f>+'[1]CONSUMO DOMESTICO VARIEDAD'!B186/10000</f>
        <v>9.0157000000000007</v>
      </c>
      <c r="H9" s="246">
        <f>+'[1]CONSUMO DOMESTICO VARIEDAD'!B198/10000</f>
        <v>10.276300000000001</v>
      </c>
      <c r="I9" s="7">
        <f t="shared" ref="I9:I10" si="8">+H9/G9-1</f>
        <v>0.13982275364087093</v>
      </c>
      <c r="J9" s="2"/>
      <c r="K9" s="42" t="s">
        <v>0</v>
      </c>
      <c r="L9" s="6">
        <f>+SUM('[1]CONSUMO DOMESTICO VARIEDAD'!B115:B126)/10000</f>
        <v>86.107219000000001</v>
      </c>
      <c r="M9" s="6">
        <f>+SUM(C7:C9)+SUM(B10:B18)</f>
        <v>82.117520999999996</v>
      </c>
      <c r="N9" s="6">
        <f>+SUM(D7:D9)+SUM(C10:C18)</f>
        <v>76.646395000000012</v>
      </c>
      <c r="O9" s="6">
        <f>+SUM(E7:E9)+SUM(D10:D18)</f>
        <v>76.745928000000006</v>
      </c>
      <c r="P9" s="6">
        <f t="shared" ref="P9" si="9">+SUM(F7:F9)+SUM(E10:E18)</f>
        <v>97.584600000000009</v>
      </c>
      <c r="Q9" s="6">
        <f t="shared" ref="Q9:R9" si="10">+SUM(G7:G9)+SUM(F10:F18)</f>
        <v>131.41980000000001</v>
      </c>
      <c r="R9" s="37">
        <f t="shared" si="10"/>
        <v>128.57409999999999</v>
      </c>
      <c r="S9" s="80">
        <f t="shared" si="4"/>
        <v>-2.165351035384333E-2</v>
      </c>
      <c r="T9" s="7">
        <f t="shared" si="5"/>
        <v>9.3814138115628332E-2</v>
      </c>
    </row>
    <row r="10" spans="1:22">
      <c r="A10" s="42" t="s">
        <v>1</v>
      </c>
      <c r="B10" s="245">
        <f>+'[1]CONSUMO DOMESTICO VARIEDAD'!B127/10000</f>
        <v>5.7370869999999998</v>
      </c>
      <c r="C10" s="172">
        <f>+'[1]CONSUMO DOMESTICO VARIEDAD'!B139/10000</f>
        <v>4.9161529999999996</v>
      </c>
      <c r="D10" s="172">
        <f>+'[1]CONSUMO DOMESTICO VARIEDAD'!B151/10000</f>
        <v>3.9098900000000003</v>
      </c>
      <c r="E10" s="172">
        <f>+'[1]CONSUMO DOMESTICO VARIEDAD'!B163/10000</f>
        <v>6.3578999999999999</v>
      </c>
      <c r="F10" s="172">
        <f>+'[1]CONSUMO DOMESTICO VARIEDAD'!B175/10000</f>
        <v>7.8026</v>
      </c>
      <c r="G10" s="246">
        <f>+'[1]CONSUMO DOMESTICO VARIEDAD'!B187/10000</f>
        <v>11.901199999999999</v>
      </c>
      <c r="H10" s="246">
        <f>+'[1]CONSUMO DOMESTICO VARIEDAD'!B199/10000</f>
        <v>11.2521</v>
      </c>
      <c r="I10" s="7">
        <f t="shared" si="8"/>
        <v>-5.4540718582999914E-2</v>
      </c>
      <c r="J10" s="2"/>
      <c r="K10" s="42" t="s">
        <v>1</v>
      </c>
      <c r="L10" s="6">
        <f>+SUM('[1]CONSUMO DOMESTICO VARIEDAD'!B116:B127)/10000</f>
        <v>86.211083000000002</v>
      </c>
      <c r="M10" s="6">
        <f>+SUM(C7:C10)+SUM(B11:B18)</f>
        <v>81.296587000000002</v>
      </c>
      <c r="N10" s="6">
        <f>+SUM(D7:D10)+SUM(C11:C18)</f>
        <v>75.640132000000008</v>
      </c>
      <c r="O10" s="6">
        <f>+SUM(E7:E10)+SUM(D11:D18)</f>
        <v>79.193938000000003</v>
      </c>
      <c r="P10" s="6">
        <f t="shared" ref="P10" si="11">+SUM(F7:F10)+SUM(E11:E18)</f>
        <v>99.029300000000006</v>
      </c>
      <c r="Q10" s="6">
        <f t="shared" ref="Q10:R10" si="12">+SUM(G7:G10)+SUM(F11:F18)</f>
        <v>135.51839999999999</v>
      </c>
      <c r="R10" s="37">
        <f t="shared" si="12"/>
        <v>127.925</v>
      </c>
      <c r="S10" s="80">
        <f t="shared" si="4"/>
        <v>-5.6032243592013975E-2</v>
      </c>
      <c r="T10" s="7">
        <f t="shared" si="5"/>
        <v>9.4905462437356647E-2</v>
      </c>
    </row>
    <row r="11" spans="1:22">
      <c r="A11" s="42" t="s">
        <v>2</v>
      </c>
      <c r="B11" s="245">
        <f>+'[1]CONSUMO DOMESTICO VARIEDAD'!B128/10000</f>
        <v>5.9462019999999995</v>
      </c>
      <c r="C11" s="172">
        <f>+'[1]CONSUMO DOMESTICO VARIEDAD'!B140/10000</f>
        <v>5.7463009999999999</v>
      </c>
      <c r="D11" s="172">
        <f>+'[1]CONSUMO DOMESTICO VARIEDAD'!B152/10000</f>
        <v>4.5939920000000001</v>
      </c>
      <c r="E11" s="172">
        <f>+'[1]CONSUMO DOMESTICO VARIEDAD'!B164/10000</f>
        <v>8.3682999999999996</v>
      </c>
      <c r="F11" s="172">
        <f>+'[1]CONSUMO DOMESTICO VARIEDAD'!B176/10000</f>
        <v>10.292899999999999</v>
      </c>
      <c r="G11" s="246">
        <f>+'[1]CONSUMO DOMESTICO VARIEDAD'!B188/10000</f>
        <v>12.497400000000001</v>
      </c>
      <c r="H11" s="246">
        <f>+'[1]CONSUMO DOMESTICO VARIEDAD'!B200/10000</f>
        <v>10.296900000000001</v>
      </c>
      <c r="I11" s="7">
        <f t="shared" ref="I11" si="13">+H11/G11-1</f>
        <v>-0.17607662393777901</v>
      </c>
      <c r="J11" s="2"/>
      <c r="K11" s="42" t="s">
        <v>2</v>
      </c>
      <c r="L11" s="6">
        <f>+SUM('[1]CONSUMO DOMESTICO VARIEDAD'!B117:B128)/10000</f>
        <v>85.562415000000001</v>
      </c>
      <c r="M11" s="6">
        <f>+SUM(C7:C11)+SUM(B12:B18)</f>
        <v>81.096686000000005</v>
      </c>
      <c r="N11" s="6">
        <f>+SUM(D7:D11)+SUM(C12:C18)</f>
        <v>74.487823000000006</v>
      </c>
      <c r="O11" s="6">
        <f>+SUM(E7:E11)+SUM(D12:D18)</f>
        <v>82.968245999999994</v>
      </c>
      <c r="P11" s="6">
        <f t="shared" ref="P11" si="14">+SUM(F7:F11)+SUM(E12:E18)</f>
        <v>100.9539</v>
      </c>
      <c r="Q11" s="6">
        <f t="shared" ref="Q11:R11" si="15">+SUM(G7:G11)+SUM(F12:F18)</f>
        <v>137.72290000000001</v>
      </c>
      <c r="R11" s="37">
        <f t="shared" si="15"/>
        <v>125.72450000000001</v>
      </c>
      <c r="S11" s="80">
        <f t="shared" si="4"/>
        <v>-8.7119861693298661E-2</v>
      </c>
      <c r="T11" s="7">
        <f t="shared" si="5"/>
        <v>9.1649856410237707E-2</v>
      </c>
    </row>
    <row r="12" spans="1:22">
      <c r="A12" s="42" t="s">
        <v>3</v>
      </c>
      <c r="B12" s="245">
        <f>+'[1]CONSUMO DOMESTICO VARIEDAD'!B129/10000</f>
        <v>6.439095</v>
      </c>
      <c r="C12" s="172">
        <f>+'[1]CONSUMO DOMESTICO VARIEDAD'!B141/10000</f>
        <v>7.2411300000000001</v>
      </c>
      <c r="D12" s="172">
        <f>+'[1]CONSUMO DOMESTICO VARIEDAD'!B153/10000</f>
        <v>6.7542509999999991</v>
      </c>
      <c r="E12" s="172">
        <f>+'[1]CONSUMO DOMESTICO VARIEDAD'!B165/10000</f>
        <v>8.4581</v>
      </c>
      <c r="F12" s="172">
        <f>+'[1]CONSUMO DOMESTICO VARIEDAD'!B177/10000</f>
        <v>12.302899999999999</v>
      </c>
      <c r="G12" s="246">
        <f>+'[1]CONSUMO DOMESTICO VARIEDAD'!B189/10000</f>
        <v>12.785</v>
      </c>
      <c r="H12" s="246">
        <f>+'[1]CONSUMO DOMESTICO VARIEDAD'!B201/10000</f>
        <v>11.76</v>
      </c>
      <c r="I12" s="7">
        <f t="shared" ref="I12" si="16">+H12/G12-1</f>
        <v>-8.0172076652326951E-2</v>
      </c>
      <c r="J12" s="2"/>
      <c r="K12" s="42" t="s">
        <v>3</v>
      </c>
      <c r="L12" s="6">
        <f>+SUM('[1]CONSUMO DOMESTICO VARIEDAD'!B118:B129)/10000</f>
        <v>84.386168000000012</v>
      </c>
      <c r="M12" s="6">
        <f>+SUM(C7:C12)+SUM(B13:B18)</f>
        <v>81.898721000000009</v>
      </c>
      <c r="N12" s="6">
        <f>+SUM(D7:D12)+SUM(C13:C18)</f>
        <v>74.000944000000004</v>
      </c>
      <c r="O12" s="6">
        <f>+SUM(E7:E12)+SUM(D13:D18)</f>
        <v>84.672095000000013</v>
      </c>
      <c r="P12" s="6">
        <f t="shared" ref="P12" si="17">+SUM(F7:F12)+SUM(E13:E18)</f>
        <v>104.7987</v>
      </c>
      <c r="Q12" s="6">
        <f t="shared" ref="Q12:R12" si="18">+SUM(G7:G12)+SUM(F13:F18)</f>
        <v>138.20499999999998</v>
      </c>
      <c r="R12" s="37">
        <f t="shared" si="18"/>
        <v>124.6995</v>
      </c>
      <c r="S12" s="80">
        <f t="shared" si="4"/>
        <v>-9.7720777106472201E-2</v>
      </c>
      <c r="T12" s="7">
        <f t="shared" si="5"/>
        <v>8.7721013117079361E-2</v>
      </c>
    </row>
    <row r="13" spans="1:22">
      <c r="A13" s="42" t="s">
        <v>4</v>
      </c>
      <c r="B13" s="245">
        <f>+'[1]CONSUMO DOMESTICO VARIEDAD'!B130/10000</f>
        <v>7.9094059999999997</v>
      </c>
      <c r="C13" s="172">
        <f>+'[1]CONSUMO DOMESTICO VARIEDAD'!B142/10000</f>
        <v>9.0815889999999992</v>
      </c>
      <c r="D13" s="172">
        <f>+'[1]CONSUMO DOMESTICO VARIEDAD'!B154/10000</f>
        <v>7.0631589999999997</v>
      </c>
      <c r="E13" s="172">
        <f>+'[1]CONSUMO DOMESTICO VARIEDAD'!B166/10000</f>
        <v>9.5698000000000008</v>
      </c>
      <c r="F13" s="172">
        <f>+'[1]CONSUMO DOMESTICO VARIEDAD'!B178/10000</f>
        <v>13.424799999999999</v>
      </c>
      <c r="G13" s="246">
        <f>+'[1]CONSUMO DOMESTICO VARIEDAD'!B190/10000</f>
        <v>10.685600000000001</v>
      </c>
      <c r="H13" s="246"/>
      <c r="I13" s="7"/>
      <c r="J13" s="2"/>
      <c r="K13" s="42" t="s">
        <v>4</v>
      </c>
      <c r="L13" s="6">
        <f>+SUM('[1]CONSUMO DOMESTICO VARIEDAD'!B119:B130)/10000</f>
        <v>83.088437999999982</v>
      </c>
      <c r="M13" s="6">
        <f>+SUM(C7:C13)+SUM(B14:B18)</f>
        <v>83.070903999999999</v>
      </c>
      <c r="N13" s="6">
        <f>+SUM(D7:D13)+SUM(C14:C18)</f>
        <v>71.982514000000009</v>
      </c>
      <c r="O13" s="6">
        <f>+SUM(E7:E13)+SUM(D14:D18)</f>
        <v>87.178736000000001</v>
      </c>
      <c r="P13" s="6">
        <f t="shared" ref="P13" si="19">+SUM(F7:F13)+SUM(E14:E18)</f>
        <v>108.6537</v>
      </c>
      <c r="Q13" s="6">
        <f t="shared" ref="Q13" si="20">+SUM(G7:G13)+SUM(F14:F18)</f>
        <v>135.4658</v>
      </c>
      <c r="R13" s="37"/>
      <c r="S13" s="80"/>
      <c r="T13" s="7"/>
    </row>
    <row r="14" spans="1:22">
      <c r="A14" s="42" t="s">
        <v>5</v>
      </c>
      <c r="B14" s="245">
        <f>+'[1]CONSUMO DOMESTICO VARIEDAD'!B131/10000</f>
        <v>9.9608939999999997</v>
      </c>
      <c r="C14" s="172">
        <f>+'[1]CONSUMO DOMESTICO VARIEDAD'!B143/10000</f>
        <v>8.9323969999999999</v>
      </c>
      <c r="D14" s="172">
        <f>+'[1]CONSUMO DOMESTICO VARIEDAD'!B155/10000</f>
        <v>9.0501559999999994</v>
      </c>
      <c r="E14" s="172">
        <f>+'[1]CONSUMO DOMESTICO VARIEDAD'!B167/10000</f>
        <v>10.546200000000001</v>
      </c>
      <c r="F14" s="172">
        <f>+'[1]CONSUMO DOMESTICO VARIEDAD'!B179/10000</f>
        <v>13.159599999999999</v>
      </c>
      <c r="G14" s="246">
        <f>+'[1]CONSUMO DOMESTICO VARIEDAD'!B191/10000</f>
        <v>12.0411</v>
      </c>
      <c r="H14" s="241"/>
      <c r="I14" s="7"/>
      <c r="J14" s="2"/>
      <c r="K14" s="42" t="s">
        <v>5</v>
      </c>
      <c r="L14" s="6">
        <f>+SUM('[1]CONSUMO DOMESTICO VARIEDAD'!B120:B131)/10000</f>
        <v>85.131979000000001</v>
      </c>
      <c r="M14" s="6">
        <f>+SUM(C7:C14)+SUM(B15:B18)</f>
        <v>82.042406999999997</v>
      </c>
      <c r="N14" s="6">
        <f>+SUM(D7:D14)+SUM(C15:C18)</f>
        <v>72.100273000000001</v>
      </c>
      <c r="O14" s="6">
        <f>+SUM(E7:E14)+SUM(D15:D18)</f>
        <v>88.674779999999998</v>
      </c>
      <c r="P14" s="6">
        <f>+SUM(F7:F14)+SUM(E15:E18)</f>
        <v>111.2671</v>
      </c>
      <c r="Q14" s="6">
        <f>+SUM(G7:G14)+SUM(F15:F18)</f>
        <v>134.34730000000002</v>
      </c>
      <c r="R14" s="37"/>
      <c r="S14" s="80"/>
      <c r="T14" s="7"/>
    </row>
    <row r="15" spans="1:22">
      <c r="A15" s="42" t="s">
        <v>6</v>
      </c>
      <c r="B15" s="245">
        <f>+'[1]CONSUMO DOMESTICO VARIEDAD'!B132/10000</f>
        <v>10.176852999999999</v>
      </c>
      <c r="C15" s="172">
        <f>+'[1]CONSUMO DOMESTICO VARIEDAD'!B144/10000</f>
        <v>7.586322</v>
      </c>
      <c r="D15" s="172">
        <f>+'[1]CONSUMO DOMESTICO VARIEDAD'!B156/10000</f>
        <v>8.3268120000000003</v>
      </c>
      <c r="E15" s="172">
        <f>+'[1]CONSUMO DOMESTICO VARIEDAD'!B168/10000</f>
        <v>9.4437999999999995</v>
      </c>
      <c r="F15" s="172">
        <f>+'[1]CONSUMO DOMESTICO VARIEDAD'!B180/10000</f>
        <v>13.283300000000001</v>
      </c>
      <c r="G15" s="246">
        <f>+'[1]CONSUMO DOMESTICO VARIEDAD'!B192/10000</f>
        <v>9.3356999999999992</v>
      </c>
      <c r="H15" s="241"/>
      <c r="I15" s="7"/>
      <c r="J15" s="2"/>
      <c r="K15" s="42" t="s">
        <v>6</v>
      </c>
      <c r="L15" s="6">
        <f>+SUM('[1]CONSUMO DOMESTICO VARIEDAD'!B121:B132)/10000</f>
        <v>86.444982999999979</v>
      </c>
      <c r="M15" s="6">
        <f>+SUM(C7:C15)+SUM(B16:B18)</f>
        <v>79.451875999999999</v>
      </c>
      <c r="N15" s="6">
        <f>+SUM(D7:D15)+SUM(C16:C18)</f>
        <v>72.84076300000001</v>
      </c>
      <c r="O15" s="6">
        <f>+SUM(E7:E15)+SUM(D16:D18)</f>
        <v>89.791768000000005</v>
      </c>
      <c r="P15" s="6">
        <f>+SUM(F7:F15)+SUM(E16:E18)</f>
        <v>115.1066</v>
      </c>
      <c r="Q15" s="6">
        <f>+SUM(G7:G15)+SUM(F16:F18)</f>
        <v>130.39970000000002</v>
      </c>
      <c r="R15" s="37"/>
      <c r="S15" s="80"/>
      <c r="T15" s="7"/>
    </row>
    <row r="16" spans="1:22">
      <c r="A16" s="42" t="s">
        <v>7</v>
      </c>
      <c r="B16" s="245">
        <f>+'[1]CONSUMO DOMESTICO VARIEDAD'!B133/10000</f>
        <v>8.422231</v>
      </c>
      <c r="C16" s="172">
        <f>+'[1]CONSUMO DOMESTICO VARIEDAD'!B145/10000</f>
        <v>8.7883630000000004</v>
      </c>
      <c r="D16" s="172">
        <f>+'[1]CONSUMO DOMESTICO VARIEDAD'!B157/10000</f>
        <v>8.6342250000000007</v>
      </c>
      <c r="E16" s="172">
        <f>+'[1]CONSUMO DOMESTICO VARIEDAD'!B169/10000</f>
        <v>10.898300000000001</v>
      </c>
      <c r="F16" s="172">
        <f>+'[1]CONSUMO DOMESTICO VARIEDAD'!B181/10000</f>
        <v>11.477600000000001</v>
      </c>
      <c r="G16" s="246">
        <f>+'[1]CONSUMO DOMESTICO VARIEDAD'!B193/10000</f>
        <v>9.9420000000000002</v>
      </c>
      <c r="H16" s="241"/>
      <c r="I16" s="7"/>
      <c r="J16" s="2"/>
      <c r="K16" s="42" t="s">
        <v>7</v>
      </c>
      <c r="L16" s="6">
        <f>+SUM('[1]CONSUMO DOMESTICO VARIEDAD'!B122:B133)/10000</f>
        <v>85.851090000000013</v>
      </c>
      <c r="M16" s="6">
        <f>+SUM(C7:C16)+SUM(B17:B18)</f>
        <v>79.818008000000006</v>
      </c>
      <c r="N16" s="6">
        <f>+SUM(D7:D16)+SUM(C17:C18)</f>
        <v>72.686625000000006</v>
      </c>
      <c r="O16" s="6">
        <f>+SUM(E7:E16)+SUM(D17:D18)</f>
        <v>92.05584300000001</v>
      </c>
      <c r="P16" s="6">
        <f>+SUM(F7:F16)+SUM(E17:E18)</f>
        <v>115.68589999999999</v>
      </c>
      <c r="Q16" s="6">
        <f>+SUM(G7:G16)+SUM(F17:F18)</f>
        <v>128.86410000000001</v>
      </c>
      <c r="R16" s="37"/>
      <c r="S16" s="80"/>
      <c r="T16" s="7"/>
    </row>
    <row r="17" spans="1:20">
      <c r="A17" s="42" t="s">
        <v>8</v>
      </c>
      <c r="B17" s="245">
        <f>+'[1]CONSUMO DOMESTICO VARIEDAD'!B134/10000</f>
        <v>8.6039759999999994</v>
      </c>
      <c r="C17" s="172">
        <f>+'[1]CONSUMO DOMESTICO VARIEDAD'!B146/10000</f>
        <v>8.2647919999999999</v>
      </c>
      <c r="D17" s="172">
        <f>+'[1]CONSUMO DOMESTICO VARIEDAD'!B158/10000</f>
        <v>7.3662800000000006</v>
      </c>
      <c r="E17" s="172">
        <f>+'[1]CONSUMO DOMESTICO VARIEDAD'!B170/10000</f>
        <v>8.9895999999999994</v>
      </c>
      <c r="F17" s="172">
        <f>+'[1]CONSUMO DOMESTICO VARIEDAD'!B182/10000</f>
        <v>12.2911</v>
      </c>
      <c r="G17" s="246">
        <f>+'[1]CONSUMO DOMESTICO VARIEDAD'!B194/10000</f>
        <v>11.257199999999999</v>
      </c>
      <c r="H17" s="241"/>
      <c r="I17" s="7"/>
      <c r="J17" s="2"/>
      <c r="K17" s="42" t="s">
        <v>8</v>
      </c>
      <c r="L17" s="6">
        <f>+SUM('[1]CONSUMO DOMESTICO VARIEDAD'!B123:B134)/10000</f>
        <v>85.159047000000015</v>
      </c>
      <c r="M17" s="6">
        <f>+SUM(C7:C17)+SUM(B18)</f>
        <v>79.478824000000003</v>
      </c>
      <c r="N17" s="6">
        <f>+SUM(D7:D17)+SUM(C18)</f>
        <v>71.78811300000001</v>
      </c>
      <c r="O17" s="6">
        <f>+SUM(E7:E17)+SUM(D18)</f>
        <v>93.679163000000003</v>
      </c>
      <c r="P17" s="6">
        <f>+SUM(F7:F17)+SUM(E18)</f>
        <v>118.98739999999999</v>
      </c>
      <c r="Q17" s="6">
        <f>+SUM(G7:G17)+SUM(F18)</f>
        <v>127.83020000000002</v>
      </c>
      <c r="R17" s="37"/>
      <c r="S17" s="80"/>
      <c r="T17" s="7"/>
    </row>
    <row r="18" spans="1:20">
      <c r="A18" s="42" t="s">
        <v>9</v>
      </c>
      <c r="B18" s="245">
        <f>+'[1]CONSUMO DOMESTICO VARIEDAD'!B135/10000</f>
        <v>5.7081589999999993</v>
      </c>
      <c r="C18" s="172">
        <f>+'[1]CONSUMO DOMESTICO VARIEDAD'!B147/10000</f>
        <v>3.931235</v>
      </c>
      <c r="D18" s="172">
        <f>+'[1]CONSUMO DOMESTICO VARIEDAD'!B159/10000</f>
        <v>5.9525629999999996</v>
      </c>
      <c r="E18" s="172">
        <f>+'[1]CONSUMO DOMESTICO VARIEDAD'!B171/10000</f>
        <v>7.9772999999999996</v>
      </c>
      <c r="F18" s="172">
        <f>+'[1]CONSUMO DOMESTICO VARIEDAD'!B183/10000</f>
        <v>9.9901999999999997</v>
      </c>
      <c r="G18" s="246">
        <f>+'[1]CONSUMO DOMESTICO VARIEDAD'!B195/10000</f>
        <v>10.2209</v>
      </c>
      <c r="H18" s="241"/>
      <c r="I18" s="7"/>
      <c r="J18" s="2"/>
      <c r="K18" s="42" t="s">
        <v>9</v>
      </c>
      <c r="L18" s="6">
        <f>+SUM('[1]CONSUMO DOMESTICO VARIEDAD'!B124:B135)/10000</f>
        <v>83.658736000000005</v>
      </c>
      <c r="M18" s="6">
        <f>+SUM(C7:C18)</f>
        <v>77.701900000000009</v>
      </c>
      <c r="N18" s="6">
        <f>+SUM(D7:D18)</f>
        <v>73.809441000000007</v>
      </c>
      <c r="O18" s="6">
        <f>+SUM(E7:E18)</f>
        <v>95.703900000000004</v>
      </c>
      <c r="P18" s="6">
        <f>+SUM(F7:F18)</f>
        <v>121.0003</v>
      </c>
      <c r="Q18" s="6">
        <f>+SUM(G7:G18)</f>
        <v>128.0609</v>
      </c>
      <c r="R18" s="37"/>
      <c r="S18" s="80"/>
      <c r="T18" s="7"/>
    </row>
    <row r="19" spans="1:20" ht="28">
      <c r="A19" s="53" t="s">
        <v>13</v>
      </c>
      <c r="B19" s="247">
        <f>SUM(B7:B18)</f>
        <v>83.658736000000005</v>
      </c>
      <c r="C19" s="173">
        <f t="shared" ref="C19:F19" si="21">SUM(C7:C18)</f>
        <v>77.701900000000009</v>
      </c>
      <c r="D19" s="173">
        <f t="shared" si="21"/>
        <v>73.809441000000007</v>
      </c>
      <c r="E19" s="173">
        <f t="shared" si="21"/>
        <v>95.703900000000004</v>
      </c>
      <c r="F19" s="173">
        <f t="shared" si="21"/>
        <v>121.0003</v>
      </c>
      <c r="G19" s="248">
        <f t="shared" ref="G19" si="22">SUM(G7:G18)</f>
        <v>128.0609</v>
      </c>
      <c r="H19" s="248"/>
      <c r="I19" s="56"/>
      <c r="J19" s="3"/>
      <c r="K19" s="43" t="s">
        <v>14</v>
      </c>
      <c r="L19" s="46">
        <f t="shared" ref="L19" si="23">+AVERAGE(L7:L18)</f>
        <v>85.273354833333329</v>
      </c>
      <c r="M19" s="46">
        <f>+AVERAGE(M7:M18)</f>
        <v>81.112269083333345</v>
      </c>
      <c r="N19" s="46">
        <f t="shared" ref="N19:R19" si="24">+AVERAGE(N7:N18)</f>
        <v>74.192898250000013</v>
      </c>
      <c r="O19" s="46">
        <f t="shared" si="24"/>
        <v>85.238994500000004</v>
      </c>
      <c r="P19" s="46">
        <f t="shared" si="24"/>
        <v>107.21310833333331</v>
      </c>
      <c r="Q19" s="46">
        <f t="shared" si="24"/>
        <v>131.70433333333332</v>
      </c>
      <c r="R19" s="215">
        <f t="shared" si="24"/>
        <v>126.80284999999999</v>
      </c>
      <c r="S19" s="81">
        <f>+Q19/P19-1</f>
        <v>0.22843498692207498</v>
      </c>
      <c r="T19" s="77">
        <f>+POWER(Q19/L19,0.2)-1</f>
        <v>9.0830677150398831E-2</v>
      </c>
    </row>
    <row r="20" spans="1:20" ht="28">
      <c r="A20" s="57" t="s">
        <v>15</v>
      </c>
      <c r="B20" s="213">
        <f t="shared" ref="B20:G20" si="25">+B19/B$163</f>
        <v>8.8843840201861021E-2</v>
      </c>
      <c r="C20" s="58">
        <f t="shared" si="25"/>
        <v>8.7060659740079316E-2</v>
      </c>
      <c r="D20" s="58">
        <f t="shared" si="25"/>
        <v>8.7910024284122201E-2</v>
      </c>
      <c r="E20" s="58">
        <f t="shared" si="25"/>
        <v>0.10810832487159414</v>
      </c>
      <c r="F20" s="58">
        <f t="shared" si="25"/>
        <v>0.12831886373821827</v>
      </c>
      <c r="G20" s="206">
        <f t="shared" si="25"/>
        <v>0.15299724831496325</v>
      </c>
      <c r="H20" s="203"/>
      <c r="I20" s="60"/>
      <c r="J20" s="3"/>
      <c r="K20" s="44" t="s">
        <v>15</v>
      </c>
      <c r="L20" s="48">
        <f t="shared" ref="L20:R20" si="26">+L19/L$163</f>
        <v>8.6656594467182879E-2</v>
      </c>
      <c r="M20" s="48">
        <f t="shared" si="26"/>
        <v>8.8919344557827407E-2</v>
      </c>
      <c r="N20" s="48">
        <f t="shared" si="26"/>
        <v>8.5251803390906752E-2</v>
      </c>
      <c r="O20" s="48">
        <f t="shared" si="26"/>
        <v>9.9740642212967204E-2</v>
      </c>
      <c r="P20" s="48">
        <f t="shared" si="26"/>
        <v>0.1167091841710097</v>
      </c>
      <c r="Q20" s="48">
        <f t="shared" si="26"/>
        <v>0.14910135942776623</v>
      </c>
      <c r="R20" s="203">
        <f t="shared" si="26"/>
        <v>0.15119558981439191</v>
      </c>
      <c r="S20" s="74"/>
      <c r="T20" s="78"/>
    </row>
    <row r="21" spans="1:20" ht="29" thickBot="1">
      <c r="A21" s="61" t="s">
        <v>12</v>
      </c>
      <c r="B21" s="214"/>
      <c r="C21" s="63">
        <f>+C19/B19-1</f>
        <v>-7.1203992372057767E-2</v>
      </c>
      <c r="D21" s="63">
        <f t="shared" ref="D21:G21" si="27">+D19/C19-1</f>
        <v>-5.009477245730154E-2</v>
      </c>
      <c r="E21" s="63">
        <f t="shared" si="27"/>
        <v>0.29663493861171486</v>
      </c>
      <c r="F21" s="63">
        <f t="shared" si="27"/>
        <v>0.26431942689900811</v>
      </c>
      <c r="G21" s="207">
        <f t="shared" si="27"/>
        <v>5.8351921441517129E-2</v>
      </c>
      <c r="H21" s="202"/>
      <c r="I21" s="65"/>
      <c r="J21" s="2"/>
      <c r="K21" s="45" t="s">
        <v>12</v>
      </c>
      <c r="L21" s="49"/>
      <c r="M21" s="50">
        <f>+M19/L19-1</f>
        <v>-4.8797021744164004E-2</v>
      </c>
      <c r="N21" s="50">
        <f t="shared" ref="N21:R21" si="28">+N19/M19-1</f>
        <v>-8.5306093782489212E-2</v>
      </c>
      <c r="O21" s="50">
        <f t="shared" si="28"/>
        <v>0.14888347147161074</v>
      </c>
      <c r="P21" s="50">
        <f t="shared" si="28"/>
        <v>0.25779414647287169</v>
      </c>
      <c r="Q21" s="50">
        <f t="shared" si="28"/>
        <v>0.22843498692207498</v>
      </c>
      <c r="R21" s="202">
        <f t="shared" si="28"/>
        <v>-3.7215809148268941E-2</v>
      </c>
      <c r="S21" s="75"/>
      <c r="T21" s="52"/>
    </row>
    <row r="22" spans="1:20" ht="15" thickBo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</row>
    <row r="23" spans="1:20" ht="15" thickBot="1">
      <c r="A23" s="275" t="s">
        <v>259</v>
      </c>
      <c r="B23" s="276"/>
      <c r="C23" s="276"/>
      <c r="D23" s="276"/>
      <c r="E23" s="276"/>
      <c r="F23" s="276"/>
      <c r="G23" s="276"/>
      <c r="H23" s="276"/>
      <c r="I23" s="277"/>
      <c r="J23" s="2"/>
      <c r="K23" s="275" t="s">
        <v>260</v>
      </c>
      <c r="L23" s="276"/>
      <c r="M23" s="276"/>
      <c r="N23" s="276"/>
      <c r="O23" s="276"/>
      <c r="P23" s="276"/>
      <c r="Q23" s="276"/>
      <c r="R23" s="276"/>
      <c r="S23" s="276"/>
      <c r="T23" s="277"/>
    </row>
    <row r="24" spans="1:20" ht="42">
      <c r="A24" s="38"/>
      <c r="B24" s="209">
        <v>2016</v>
      </c>
      <c r="C24" s="39">
        <f>+B24+1</f>
        <v>2017</v>
      </c>
      <c r="D24" s="39">
        <f t="shared" ref="D24:G24" si="29">+C24+1</f>
        <v>2018</v>
      </c>
      <c r="E24" s="39">
        <f t="shared" si="29"/>
        <v>2019</v>
      </c>
      <c r="F24" s="39">
        <f t="shared" si="29"/>
        <v>2020</v>
      </c>
      <c r="G24" s="210">
        <f t="shared" si="29"/>
        <v>2021</v>
      </c>
      <c r="H24" s="40">
        <f>+H6</f>
        <v>2022</v>
      </c>
      <c r="I24" s="41" t="s">
        <v>16</v>
      </c>
      <c r="J24" s="2"/>
      <c r="K24" s="67"/>
      <c r="L24" s="66">
        <v>2016</v>
      </c>
      <c r="M24" s="66">
        <f>+L24+1</f>
        <v>2017</v>
      </c>
      <c r="N24" s="66">
        <f t="shared" ref="N24:Q24" si="30">+M24+1</f>
        <v>2018</v>
      </c>
      <c r="O24" s="66">
        <f t="shared" si="30"/>
        <v>2019</v>
      </c>
      <c r="P24" s="66">
        <f t="shared" si="30"/>
        <v>2020</v>
      </c>
      <c r="Q24" s="66">
        <f t="shared" si="30"/>
        <v>2021</v>
      </c>
      <c r="R24" s="40">
        <v>2022</v>
      </c>
      <c r="S24" s="79" t="s">
        <v>16</v>
      </c>
      <c r="T24" s="76" t="s">
        <v>21</v>
      </c>
    </row>
    <row r="25" spans="1:20">
      <c r="A25" s="42" t="s">
        <v>10</v>
      </c>
      <c r="B25" s="245">
        <f>+'[1]CONSUMO DOMESTICO VARIEDAD'!C124/10000</f>
        <v>2.2597770000000001</v>
      </c>
      <c r="C25" s="172">
        <f>+'[1]CONSUMO DOMESTICO VARIEDAD'!C136/10000</f>
        <v>1.9426729999999999</v>
      </c>
      <c r="D25" s="172">
        <f>+'[1]CONSUMO DOMESTICO VARIEDAD'!C148/10000</f>
        <v>1.8811419999999999</v>
      </c>
      <c r="E25" s="172">
        <f>+'[1]CONSUMO DOMESTICO VARIEDAD'!C160/10000</f>
        <v>1.8033999999999999</v>
      </c>
      <c r="F25" s="172">
        <f>+'[1]CONSUMO DOMESTICO VARIEDAD'!C172/10000</f>
        <v>2.2094999999999998</v>
      </c>
      <c r="G25" s="246">
        <f>+'[1]CONSUMO DOMESTICO VARIEDAD'!C184/10000</f>
        <v>2.7635999999999998</v>
      </c>
      <c r="H25" s="246">
        <f>+'[1]CONSUMO DOMESTICO VARIEDAD'!C196/10000</f>
        <v>2.1682999999999999</v>
      </c>
      <c r="I25" s="7">
        <f t="shared" ref="I25:I30" si="31">+H25/G25-1</f>
        <v>-0.21540743957157327</v>
      </c>
      <c r="J25" s="2"/>
      <c r="K25" s="42" t="s">
        <v>10</v>
      </c>
      <c r="L25" s="6">
        <f>+SUM('[1]CONSUMO EN ARGENTINA POR COLOR'!E306:E317)/10000</f>
        <v>32.206181000000001</v>
      </c>
      <c r="M25" s="6">
        <f>+SUM(C25)+SUM(B26:B36)</f>
        <v>32.624073000000003</v>
      </c>
      <c r="N25" s="6">
        <f>+SUM(D25)+SUM(C26:C36)</f>
        <v>28.512941999999999</v>
      </c>
      <c r="O25" s="6">
        <f>+SUM(E25)+SUM(D26:D36)</f>
        <v>31.656168999999998</v>
      </c>
      <c r="P25" s="6">
        <f t="shared" ref="P25" si="32">+SUM(F25)+SUM(E26:E36)</f>
        <v>34.427600000000005</v>
      </c>
      <c r="Q25" s="6">
        <f t="shared" ref="Q25:R25" si="33">+SUM(G25)+SUM(F26:F36)</f>
        <v>40.976199999999992</v>
      </c>
      <c r="R25" s="37">
        <f t="shared" si="33"/>
        <v>35.463200000000001</v>
      </c>
      <c r="S25" s="80">
        <f t="shared" ref="S25:S30" si="34">+R25/Q25-1</f>
        <v>-0.13454151434247175</v>
      </c>
      <c r="T25" s="7">
        <f t="shared" ref="T25:T30" si="35">+POWER(R25/M25,0.2)-1</f>
        <v>1.6829057140618886E-2</v>
      </c>
    </row>
    <row r="26" spans="1:20">
      <c r="A26" s="42" t="s">
        <v>11</v>
      </c>
      <c r="B26" s="245">
        <f>+'[1]CONSUMO EN ARGENTINA POR COLOR'!E318/10000</f>
        <v>1.5722</v>
      </c>
      <c r="C26" s="172">
        <f>+'[1]CONSUMO EN ARGENTINA POR COLOR'!E330/10000</f>
        <v>1.7121999999999999</v>
      </c>
      <c r="D26" s="172">
        <f>+'[1]CONSUMO DOMESTICO VARIEDAD'!C149/10000</f>
        <v>2.2673730000000001</v>
      </c>
      <c r="E26" s="172">
        <f>+'[1]CONSUMO DOMESTICO VARIEDAD'!C161/10000</f>
        <v>1.4240999999999999</v>
      </c>
      <c r="F26" s="172">
        <f>+'[1]CONSUMO DOMESTICO VARIEDAD'!C173/10000</f>
        <v>2.5247999999999999</v>
      </c>
      <c r="G26" s="246">
        <f>+'[1]CONSUMO DOMESTICO VARIEDAD'!C185/10000</f>
        <v>2.2075999999999998</v>
      </c>
      <c r="H26" s="246">
        <f>+'[1]CONSUMO DOMESTICO VARIEDAD'!C197/10000</f>
        <v>2.9184999999999999</v>
      </c>
      <c r="I26" s="7">
        <f t="shared" si="31"/>
        <v>0.3220239173763364</v>
      </c>
      <c r="J26" s="2"/>
      <c r="K26" s="42" t="s">
        <v>11</v>
      </c>
      <c r="L26" s="6">
        <f>+SUM('[1]CONSUMO EN ARGENTINA POR COLOR'!E307:E318)/10000</f>
        <v>32.054473000000002</v>
      </c>
      <c r="M26" s="6">
        <f>+SUM(C25:C26)+SUM(B27:B36)</f>
        <v>32.764072999999996</v>
      </c>
      <c r="N26" s="6">
        <f>+SUM(D25:D26)+SUM(C27:C36)</f>
        <v>29.068114999999999</v>
      </c>
      <c r="O26" s="6">
        <f>+SUM(E25:E26)+SUM(D27:D36)</f>
        <v>30.812895999999995</v>
      </c>
      <c r="P26" s="6">
        <f t="shared" ref="P26" si="36">+SUM(F25:F26)+SUM(E27:E36)</f>
        <v>35.528300000000002</v>
      </c>
      <c r="Q26" s="6">
        <f t="shared" ref="Q26:R26" si="37">+SUM(G25:G26)+SUM(F27:F36)</f>
        <v>40.658999999999992</v>
      </c>
      <c r="R26" s="37">
        <f t="shared" si="37"/>
        <v>36.174100000000003</v>
      </c>
      <c r="S26" s="80">
        <f t="shared" si="34"/>
        <v>-0.11030522147617972</v>
      </c>
      <c r="T26" s="7">
        <f t="shared" si="35"/>
        <v>1.9999526100149989E-2</v>
      </c>
    </row>
    <row r="27" spans="1:20">
      <c r="A27" s="42" t="s">
        <v>0</v>
      </c>
      <c r="B27" s="245">
        <f>+'[1]CONSUMO EN ARGENTINA POR COLOR'!E319/10000</f>
        <v>2.6135999999999999</v>
      </c>
      <c r="C27" s="172">
        <f>+'[1]CONSUMO EN ARGENTINA POR COLOR'!E331/10000</f>
        <v>2.1254</v>
      </c>
      <c r="D27" s="172">
        <f>+'[1]CONSUMO DOMESTICO VARIEDAD'!C150/10000</f>
        <v>2.0899030000000001</v>
      </c>
      <c r="E27" s="172">
        <f>+'[1]CONSUMO DOMESTICO VARIEDAD'!C162/10000</f>
        <v>2.6802000000000001</v>
      </c>
      <c r="F27" s="172">
        <f>+'[1]CONSUMO DOMESTICO VARIEDAD'!C174/10000</f>
        <v>2.6400999999999999</v>
      </c>
      <c r="G27" s="246">
        <f>+'[1]CONSUMO DOMESTICO VARIEDAD'!C186/10000</f>
        <v>3.4201000000000001</v>
      </c>
      <c r="H27" s="246">
        <f>+'[1]CONSUMO DOMESTICO VARIEDAD'!C198/10000</f>
        <v>3.2936999999999999</v>
      </c>
      <c r="I27" s="7">
        <f t="shared" si="31"/>
        <v>-3.6957983684687612E-2</v>
      </c>
      <c r="J27" s="2"/>
      <c r="K27" s="42" t="s">
        <v>0</v>
      </c>
      <c r="L27" s="6">
        <f>+SUM('[1]CONSUMO EN ARGENTINA POR COLOR'!E308:E319)/10000</f>
        <v>32.106722000000005</v>
      </c>
      <c r="M27" s="6">
        <f>+SUM(C25:C27)+SUM(B28:B36)</f>
        <v>32.275872999999997</v>
      </c>
      <c r="N27" s="6">
        <f>+SUM(D25:D27)+SUM(C28:C36)</f>
        <v>29.032617999999999</v>
      </c>
      <c r="O27" s="6">
        <f>+SUM(E25:E27)+SUM(D28:D36)</f>
        <v>31.403193000000002</v>
      </c>
      <c r="P27" s="6">
        <f t="shared" ref="P27" si="38">+SUM(F25:F27)+SUM(E28:E36)</f>
        <v>35.488199999999999</v>
      </c>
      <c r="Q27" s="6">
        <f t="shared" ref="Q27" si="39">+SUM(G25:G27)+SUM(F28:F36)</f>
        <v>41.439</v>
      </c>
      <c r="R27" s="37">
        <f t="shared" ref="R27" si="40">+SUM(H25:H27)+SUM(G28:G36)</f>
        <v>36.047699999999999</v>
      </c>
      <c r="S27" s="80">
        <f t="shared" si="34"/>
        <v>-0.13010207775284155</v>
      </c>
      <c r="T27" s="7">
        <f t="shared" si="35"/>
        <v>2.2350732354005975E-2</v>
      </c>
    </row>
    <row r="28" spans="1:20">
      <c r="A28" s="42" t="s">
        <v>1</v>
      </c>
      <c r="B28" s="245">
        <f>+'[1]CONSUMO EN ARGENTINA POR COLOR'!E320/10000</f>
        <v>3.2332999999999998</v>
      </c>
      <c r="C28" s="172">
        <f>+'[1]CONSUMO EN ARGENTINA POR COLOR'!E332/10000</f>
        <v>2.2113999999999998</v>
      </c>
      <c r="D28" s="172">
        <f>+'[1]CONSUMO DOMESTICO VARIEDAD'!C151/10000</f>
        <v>2.6149240000000002</v>
      </c>
      <c r="E28" s="172">
        <f>+'[1]CONSUMO DOMESTICO VARIEDAD'!C163/10000</f>
        <v>2.4527000000000001</v>
      </c>
      <c r="F28" s="172">
        <f>+'[1]CONSUMO DOMESTICO VARIEDAD'!C175/10000</f>
        <v>2.7423999999999999</v>
      </c>
      <c r="G28" s="246">
        <f>+'[1]CONSUMO DOMESTICO VARIEDAD'!C187/10000</f>
        <v>2.6941999999999999</v>
      </c>
      <c r="H28" s="246">
        <f>+'[1]CONSUMO DOMESTICO VARIEDAD'!C199/10000</f>
        <v>3.6480999999999999</v>
      </c>
      <c r="I28" s="7">
        <f t="shared" si="31"/>
        <v>0.35405686289065397</v>
      </c>
      <c r="J28" s="2"/>
      <c r="K28" s="42" t="s">
        <v>1</v>
      </c>
      <c r="L28" s="6">
        <f>+SUM('[1]CONSUMO EN ARGENTINA POR COLOR'!E309:E320)/10000</f>
        <v>32.873573</v>
      </c>
      <c r="M28" s="6">
        <f>+SUM(C25:C28)+SUM(B29:B36)</f>
        <v>31.253972999999998</v>
      </c>
      <c r="N28" s="6">
        <f>+SUM(D25:D28)+SUM(C29:C36)</f>
        <v>29.436141999999997</v>
      </c>
      <c r="O28" s="6">
        <f>+SUM(E25:E28)+SUM(D29:D36)</f>
        <v>31.240969</v>
      </c>
      <c r="P28" s="6">
        <f t="shared" ref="P28" si="41">+SUM(F25:F28)+SUM(E29:E36)</f>
        <v>35.777900000000002</v>
      </c>
      <c r="Q28" s="6">
        <f t="shared" ref="Q28" si="42">+SUM(G25:G28)+SUM(F29:F36)</f>
        <v>41.390799999999999</v>
      </c>
      <c r="R28" s="37">
        <f t="shared" ref="R28" si="43">+SUM(H25:H28)+SUM(G29:G36)</f>
        <v>37.001600000000003</v>
      </c>
      <c r="S28" s="80">
        <f t="shared" si="34"/>
        <v>-0.10604288875788814</v>
      </c>
      <c r="T28" s="7">
        <f t="shared" si="35"/>
        <v>3.433936700214546E-2</v>
      </c>
    </row>
    <row r="29" spans="1:20">
      <c r="A29" s="42" t="s">
        <v>2</v>
      </c>
      <c r="B29" s="245">
        <f>+'[1]CONSUMO EN ARGENTINA POR COLOR'!E321/10000</f>
        <v>2.2410999999999999</v>
      </c>
      <c r="C29" s="172">
        <f>+'[1]CONSUMO EN ARGENTINA POR COLOR'!E333/10000</f>
        <v>2.0110999999999999</v>
      </c>
      <c r="D29" s="172">
        <f>+'[1]CONSUMO DOMESTICO VARIEDAD'!C152/10000</f>
        <v>2.5491099999999998</v>
      </c>
      <c r="E29" s="172">
        <f>+'[1]CONSUMO DOMESTICO VARIEDAD'!C164/10000</f>
        <v>3.3456000000000001</v>
      </c>
      <c r="F29" s="172">
        <f>+'[1]CONSUMO DOMESTICO VARIEDAD'!C176/10000</f>
        <v>4.1425000000000001</v>
      </c>
      <c r="G29" s="246">
        <f>+'[1]CONSUMO DOMESTICO VARIEDAD'!C188/10000</f>
        <v>3.3153000000000001</v>
      </c>
      <c r="H29" s="246">
        <f>+'[1]CONSUMO DOMESTICO VARIEDAD'!C200/10000</f>
        <v>2.2772999999999999</v>
      </c>
      <c r="I29" s="7">
        <f t="shared" si="31"/>
        <v>-0.31309383766175014</v>
      </c>
      <c r="J29" s="2"/>
      <c r="K29" s="42" t="s">
        <v>2</v>
      </c>
      <c r="L29" s="6">
        <f>+SUM('[1]CONSUMO EN ARGENTINA POR COLOR'!E310:E321)/10000</f>
        <v>32.908726000000001</v>
      </c>
      <c r="M29" s="6">
        <f>+SUM(C25:C29)+SUM(B30:B36)</f>
        <v>31.023973000000002</v>
      </c>
      <c r="N29" s="6">
        <f>+SUM(D25:D29)+SUM(C30:C36)</f>
        <v>29.974152</v>
      </c>
      <c r="O29" s="6">
        <f>+SUM(E25:E29)+SUM(D30:D36)</f>
        <v>32.037458999999998</v>
      </c>
      <c r="P29" s="6">
        <f t="shared" ref="P29" si="44">+SUM(F25:F29)+SUM(E30:E36)</f>
        <v>36.574799999999996</v>
      </c>
      <c r="Q29" s="6">
        <f t="shared" ref="Q29" si="45">+SUM(G25:G29)+SUM(F30:F36)</f>
        <v>40.563600000000001</v>
      </c>
      <c r="R29" s="37">
        <f t="shared" ref="R29" si="46">+SUM(H25:H29)+SUM(G30:G36)</f>
        <v>35.9636</v>
      </c>
      <c r="S29" s="80">
        <f t="shared" si="34"/>
        <v>-0.11340216351605881</v>
      </c>
      <c r="T29" s="7">
        <f t="shared" si="35"/>
        <v>2.9990333786570567E-2</v>
      </c>
    </row>
    <row r="30" spans="1:20">
      <c r="A30" s="42" t="s">
        <v>3</v>
      </c>
      <c r="B30" s="245">
        <f>+'[1]CONSUMO EN ARGENTINA POR COLOR'!E322/10000</f>
        <v>2.3469000000000002</v>
      </c>
      <c r="C30" s="172">
        <f>+'[1]CONSUMO EN ARGENTINA POR COLOR'!E334/10000</f>
        <v>1.8849</v>
      </c>
      <c r="D30" s="172">
        <f>+'[1]CONSUMO DOMESTICO VARIEDAD'!C153/10000</f>
        <v>3.0656639999999999</v>
      </c>
      <c r="E30" s="172">
        <f>+'[1]CONSUMO DOMESTICO VARIEDAD'!C165/10000</f>
        <v>3.2429999999999999</v>
      </c>
      <c r="F30" s="172">
        <f>+'[1]CONSUMO DOMESTICO VARIEDAD'!C177/10000</f>
        <v>3.9037999999999999</v>
      </c>
      <c r="G30" s="246">
        <f>+'[1]CONSUMO DOMESTICO VARIEDAD'!C189/10000</f>
        <v>2.5125000000000002</v>
      </c>
      <c r="H30" s="246">
        <f>+'[1]CONSUMO DOMESTICO VARIEDAD'!C201/10000</f>
        <v>3.0608</v>
      </c>
      <c r="I30" s="7">
        <f t="shared" si="31"/>
        <v>0.21822885572139294</v>
      </c>
      <c r="J30" s="2"/>
      <c r="K30" s="42" t="s">
        <v>3</v>
      </c>
      <c r="L30" s="6">
        <f>+SUM('[1]CONSUMO EN ARGENTINA POR COLOR'!E311:E322)/10000</f>
        <v>32.284540999999997</v>
      </c>
      <c r="M30" s="6">
        <f>+SUM(C25:C30)+SUM(B31:B36)</f>
        <v>30.561972999999995</v>
      </c>
      <c r="N30" s="6">
        <f>+SUM(D25:D30)+SUM(C31:C36)</f>
        <v>31.154916</v>
      </c>
      <c r="O30" s="6">
        <f>+SUM(E25:E30)+SUM(D31:D36)</f>
        <v>32.214795000000002</v>
      </c>
      <c r="P30" s="6">
        <f t="shared" ref="P30" si="47">+SUM(F25:F30)+SUM(E31:E36)</f>
        <v>37.235600000000005</v>
      </c>
      <c r="Q30" s="6">
        <f t="shared" ref="Q30" si="48">+SUM(G25:G30)+SUM(F31:F36)</f>
        <v>39.1723</v>
      </c>
      <c r="R30" s="37">
        <f t="shared" ref="R30" si="49">+SUM(H25:H30)+SUM(G31:G36)</f>
        <v>36.511899999999997</v>
      </c>
      <c r="S30" s="80">
        <f t="shared" si="34"/>
        <v>-6.7915338134345027E-2</v>
      </c>
      <c r="T30" s="7">
        <f t="shared" si="35"/>
        <v>3.6216752199464963E-2</v>
      </c>
    </row>
    <row r="31" spans="1:20">
      <c r="A31" s="42" t="s">
        <v>4</v>
      </c>
      <c r="B31" s="245">
        <f>+'[1]CONSUMO EN ARGENTINA POR COLOR'!E323/10000</f>
        <v>2.7496999999999998</v>
      </c>
      <c r="C31" s="172">
        <f>+'[1]CONSUMO EN ARGENTINA POR COLOR'!E335/10000</f>
        <v>2.1284999999999998</v>
      </c>
      <c r="D31" s="172">
        <f>+'[1]CONSUMO DOMESTICO VARIEDAD'!C154/10000</f>
        <v>2.9310990000000001</v>
      </c>
      <c r="E31" s="172">
        <f>+'[1]CONSUMO DOMESTICO VARIEDAD'!C166/10000</f>
        <v>2.9285999999999999</v>
      </c>
      <c r="F31" s="172">
        <f>+'[1]CONSUMO DOMESTICO VARIEDAD'!C178/10000</f>
        <v>4.8765999999999998</v>
      </c>
      <c r="G31" s="246">
        <f>+'[1]CONSUMO DOMESTICO VARIEDAD'!C190/10000</f>
        <v>3.1440999999999999</v>
      </c>
      <c r="H31" s="241"/>
      <c r="I31" s="7"/>
      <c r="J31" s="2"/>
      <c r="K31" s="42" t="s">
        <v>4</v>
      </c>
      <c r="L31" s="6">
        <f>+SUM('[1]CONSUMO EN ARGENTINA POR COLOR'!E312:E323)/10000</f>
        <v>31.727258999999997</v>
      </c>
      <c r="M31" s="6">
        <f>+SUM(C25:C31)+SUM(B32:B36)</f>
        <v>29.940772999999997</v>
      </c>
      <c r="N31" s="6">
        <f>+SUM(D25:D31)+SUM(C32:C36)</f>
        <v>31.957515000000004</v>
      </c>
      <c r="O31" s="6">
        <f>+SUM(E25:E31)+SUM(D32:D36)</f>
        <v>32.212296000000002</v>
      </c>
      <c r="P31" s="6">
        <f t="shared" ref="P31" si="50">+SUM(F25:F31)+SUM(E32:E36)</f>
        <v>39.183599999999998</v>
      </c>
      <c r="Q31" s="6">
        <f t="shared" ref="Q31" si="51">+SUM(G25:G31)+SUM(F32:F36)</f>
        <v>37.439800000000005</v>
      </c>
      <c r="R31" s="37"/>
      <c r="S31" s="80"/>
      <c r="T31" s="7"/>
    </row>
    <row r="32" spans="1:20">
      <c r="A32" s="42" t="s">
        <v>5</v>
      </c>
      <c r="B32" s="245">
        <f>+'[1]CONSUMO EN ARGENTINA POR COLOR'!E324/10000</f>
        <v>3.5886999999999998</v>
      </c>
      <c r="C32" s="172">
        <f>+'[1]CONSUMO EN ARGENTINA POR COLOR'!E336/10000</f>
        <v>2.5442</v>
      </c>
      <c r="D32" s="172">
        <f>+'[1]CONSUMO DOMESTICO VARIEDAD'!C155/10000</f>
        <v>3.2839860000000001</v>
      </c>
      <c r="E32" s="172">
        <f>+'[1]CONSUMO DOMESTICO VARIEDAD'!C167/10000</f>
        <v>3.2740999999999998</v>
      </c>
      <c r="F32" s="172">
        <f>+'[1]CONSUMO DOMESTICO VARIEDAD'!C179/10000</f>
        <v>3.3778999999999999</v>
      </c>
      <c r="G32" s="246">
        <f>+'[1]CONSUMO DOMESTICO VARIEDAD'!C191/10000</f>
        <v>3.5323000000000002</v>
      </c>
      <c r="H32" s="241"/>
      <c r="I32" s="7"/>
      <c r="J32" s="2"/>
      <c r="K32" s="42" t="s">
        <v>5</v>
      </c>
      <c r="L32" s="6">
        <f>+SUM('[1]CONSUMO EN ARGENTINA POR COLOR'!E313:E324)/10000</f>
        <v>31.262139000000001</v>
      </c>
      <c r="M32" s="6">
        <f>+SUM(C25:C32)+SUM(B33:B36)</f>
        <v>28.896272999999997</v>
      </c>
      <c r="N32" s="6">
        <f>+SUM(D25:D32)+SUM(C33:C36)</f>
        <v>32.697300999999996</v>
      </c>
      <c r="O32" s="6">
        <f>+SUM(E25:E32)+SUM(D33:D36)</f>
        <v>32.20241</v>
      </c>
      <c r="P32" s="6">
        <f>+SUM(F25:F32)+SUM(E33:E36)</f>
        <v>39.287399999999998</v>
      </c>
      <c r="Q32" s="6">
        <f>+SUM(G25:G32)+SUM(F33:F36)</f>
        <v>37.594200000000001</v>
      </c>
      <c r="R32" s="37"/>
      <c r="S32" s="80"/>
      <c r="T32" s="7"/>
    </row>
    <row r="33" spans="1:20">
      <c r="A33" s="42" t="s">
        <v>6</v>
      </c>
      <c r="B33" s="245">
        <f>+'[1]CONSUMO EN ARGENTINA POR COLOR'!E325/10000</f>
        <v>3.8384</v>
      </c>
      <c r="C33" s="172">
        <f>+'[1]CONSUMO EN ARGENTINA POR COLOR'!E337/10000</f>
        <v>3.3595000000000002</v>
      </c>
      <c r="D33" s="172">
        <f>+'[1]CONSUMO DOMESTICO VARIEDAD'!C156/10000</f>
        <v>2.9780709999999999</v>
      </c>
      <c r="E33" s="172">
        <f>+'[1]CONSUMO DOMESTICO VARIEDAD'!C168/10000</f>
        <v>3.3106</v>
      </c>
      <c r="F33" s="172">
        <f>+'[1]CONSUMO DOMESTICO VARIEDAD'!C180/10000</f>
        <v>3.8178999999999998</v>
      </c>
      <c r="G33" s="246">
        <f>+'[1]CONSUMO DOMESTICO VARIEDAD'!C192/10000</f>
        <v>3.1021999999999998</v>
      </c>
      <c r="H33" s="241"/>
      <c r="I33" s="7"/>
      <c r="J33" s="2"/>
      <c r="K33" s="42" t="s">
        <v>6</v>
      </c>
      <c r="L33" s="6">
        <f>+SUM('[1]CONSUMO EN ARGENTINA POR COLOR'!E314:E325)/10000</f>
        <v>32.367893000000002</v>
      </c>
      <c r="M33" s="6">
        <f>+SUM(C25:C33)+SUM(B34:B36)</f>
        <v>28.417372999999998</v>
      </c>
      <c r="N33" s="6">
        <f>+SUM(D25:D33)+SUM(C34:C36)</f>
        <v>32.315871999999999</v>
      </c>
      <c r="O33" s="6">
        <f>+SUM(E25:E33)+SUM(D34:D36)</f>
        <v>32.534939000000001</v>
      </c>
      <c r="P33" s="6">
        <f>+SUM(F25:F33)+SUM(E34:E36)</f>
        <v>39.794700000000006</v>
      </c>
      <c r="Q33" s="6">
        <f>+SUM(G25:G33)+SUM(F34:F36)</f>
        <v>36.878500000000003</v>
      </c>
      <c r="R33" s="37"/>
      <c r="S33" s="80"/>
      <c r="T33" s="7"/>
    </row>
    <row r="34" spans="1:20">
      <c r="A34" s="42" t="s">
        <v>7</v>
      </c>
      <c r="B34" s="245">
        <f>+'[1]CONSUMO EN ARGENTINA POR COLOR'!E326/10000</f>
        <v>3.4986999999999999</v>
      </c>
      <c r="C34" s="172">
        <f>+'[1]CONSUMO EN ARGENTINA POR COLOR'!E338/10000</f>
        <v>2.9845000000000002</v>
      </c>
      <c r="D34" s="172">
        <f>+'[1]CONSUMO DOMESTICO VARIEDAD'!C157/10000</f>
        <v>3.1157779999999997</v>
      </c>
      <c r="E34" s="172">
        <f>+'[1]CONSUMO DOMESTICO VARIEDAD'!C169/10000</f>
        <v>3.5457999999999998</v>
      </c>
      <c r="F34" s="172">
        <f>+'[1]CONSUMO DOMESTICO VARIEDAD'!C181/10000</f>
        <v>3.9645000000000001</v>
      </c>
      <c r="G34" s="246">
        <f>+'[1]CONSUMO DOMESTICO VARIEDAD'!C193/10000</f>
        <v>2.7732000000000001</v>
      </c>
      <c r="H34" s="241"/>
      <c r="I34" s="7"/>
      <c r="J34" s="2"/>
      <c r="K34" s="42" t="s">
        <v>7</v>
      </c>
      <c r="L34" s="6">
        <f>+SUM('[1]CONSUMO EN ARGENTINA POR COLOR'!E315:E326)/10000</f>
        <v>32.741489000000001</v>
      </c>
      <c r="M34" s="6">
        <f>+SUM(C25:C34)+SUM(B35:B36)</f>
        <v>27.903172999999999</v>
      </c>
      <c r="N34" s="6">
        <f>+SUM(D25:D34)+SUM(C35:C36)</f>
        <v>32.447150000000001</v>
      </c>
      <c r="O34" s="6">
        <f>+SUM(E25:E34)+SUM(D35:D36)</f>
        <v>32.964961000000002</v>
      </c>
      <c r="P34" s="6">
        <f>+SUM(F25:F34)+SUM(E35:E36)</f>
        <v>40.2134</v>
      </c>
      <c r="Q34" s="6">
        <f>+SUM(G25:G34)+SUM(F35:F36)</f>
        <v>35.687199999999997</v>
      </c>
      <c r="R34" s="37"/>
      <c r="S34" s="80"/>
      <c r="T34" s="7"/>
    </row>
    <row r="35" spans="1:20">
      <c r="A35" s="42" t="s">
        <v>8</v>
      </c>
      <c r="B35" s="245">
        <f>+'[1]CONSUMO EN ARGENTINA POR COLOR'!E327/10000</f>
        <v>3.016</v>
      </c>
      <c r="C35" s="172">
        <f>+'[1]CONSUMO EN ARGENTINA POR COLOR'!E339/10000</f>
        <v>2.7231000000000001</v>
      </c>
      <c r="D35" s="172">
        <f>+'[1]CONSUMO DOMESTICO VARIEDAD'!C158/10000</f>
        <v>2.5713409999999999</v>
      </c>
      <c r="E35" s="172">
        <f>+'[1]CONSUMO DOMESTICO VARIEDAD'!C170/10000</f>
        <v>3.1124999999999998</v>
      </c>
      <c r="F35" s="172">
        <f>+'[1]CONSUMO DOMESTICO VARIEDAD'!C182/10000</f>
        <v>3.1110000000000002</v>
      </c>
      <c r="G35" s="246">
        <f>+'[1]CONSUMO DOMESTICO VARIEDAD'!C194/10000</f>
        <v>3.1503000000000001</v>
      </c>
      <c r="H35" s="241"/>
      <c r="I35" s="7"/>
      <c r="J35" s="2"/>
      <c r="K35" s="42" t="s">
        <v>8</v>
      </c>
      <c r="L35" s="6">
        <f>+SUM('[1]CONSUMO EN ARGENTINA POR COLOR'!E316:E327)/10000</f>
        <v>32.157379999999996</v>
      </c>
      <c r="M35" s="6">
        <f>+SUM(C25:C35)+SUM(B36)</f>
        <v>27.610272999999999</v>
      </c>
      <c r="N35" s="6">
        <f>+SUM(D25:D35)+SUM(C36)</f>
        <v>32.295391000000002</v>
      </c>
      <c r="O35" s="6">
        <f>+SUM(E25:E35)+SUM(D36)</f>
        <v>33.506120000000003</v>
      </c>
      <c r="P35" s="6">
        <f>+SUM(F25:F35)+SUM(E36)</f>
        <v>40.2119</v>
      </c>
      <c r="Q35" s="6">
        <f>+SUM(G25:G35)+SUM(F36)</f>
        <v>35.726500000000001</v>
      </c>
      <c r="R35" s="37"/>
      <c r="S35" s="80"/>
      <c r="T35" s="7"/>
    </row>
    <row r="36" spans="1:20">
      <c r="A36" s="42" t="s">
        <v>9</v>
      </c>
      <c r="B36" s="245">
        <f>+'[1]CONSUMO EN ARGENTINA POR COLOR'!E328/10000</f>
        <v>1.9827999999999999</v>
      </c>
      <c r="C36" s="172">
        <f>+'[1]CONSUMO EN ARGENTINA POR COLOR'!E340/10000</f>
        <v>2.9470000000000001</v>
      </c>
      <c r="D36" s="172">
        <f>+'[1]CONSUMO DOMESTICO VARIEDAD'!C159/10000</f>
        <v>2.3855200000000001</v>
      </c>
      <c r="E36" s="172">
        <f>+'[1]CONSUMO DOMESTICO VARIEDAD'!C171/10000</f>
        <v>2.9009</v>
      </c>
      <c r="F36" s="172">
        <f>+'[1]CONSUMO DOMESTICO VARIEDAD'!C183/10000</f>
        <v>3.1111</v>
      </c>
      <c r="G36" s="246">
        <f>+'[1]CONSUMO DOMESTICO VARIEDAD'!C195/10000</f>
        <v>3.4430999999999998</v>
      </c>
      <c r="H36" s="241"/>
      <c r="I36" s="7"/>
      <c r="J36" s="2"/>
      <c r="K36" s="42" t="s">
        <v>9</v>
      </c>
      <c r="L36" s="6">
        <f>+SUM('[1]CONSUMO EN ARGENTINA POR COLOR'!E317:E328)/10000</f>
        <v>32.224899999999998</v>
      </c>
      <c r="M36" s="6">
        <f>+SUM(C25:C36)</f>
        <v>28.574472999999998</v>
      </c>
      <c r="N36" s="6">
        <f>+SUM(D25:D36)</f>
        <v>31.733910999999999</v>
      </c>
      <c r="O36" s="6">
        <f>+SUM(E25:E36)</f>
        <v>34.021500000000003</v>
      </c>
      <c r="P36" s="6">
        <f>+SUM(F25:F36)</f>
        <v>40.4221</v>
      </c>
      <c r="Q36" s="6">
        <f>+SUM(G25:G36)</f>
        <v>36.058500000000002</v>
      </c>
      <c r="R36" s="37"/>
      <c r="S36" s="80"/>
      <c r="T36" s="7"/>
    </row>
    <row r="37" spans="1:20" ht="28">
      <c r="A37" s="53" t="s">
        <v>13</v>
      </c>
      <c r="B37" s="247">
        <f>SUM(B25:B36)</f>
        <v>32.941176999999996</v>
      </c>
      <c r="C37" s="173">
        <f>SUM(C25:C36)</f>
        <v>28.574472999999998</v>
      </c>
      <c r="D37" s="173">
        <f>SUM(D25:D36)</f>
        <v>31.733910999999999</v>
      </c>
      <c r="E37" s="173">
        <f>SUM(E25:E36)</f>
        <v>34.021500000000003</v>
      </c>
      <c r="F37" s="173">
        <f>SUM(F25:F36)</f>
        <v>40.4221</v>
      </c>
      <c r="G37" s="248">
        <f t="shared" ref="G37" si="52">SUM(G25:G36)</f>
        <v>36.058500000000002</v>
      </c>
      <c r="H37" s="248"/>
      <c r="I37" s="56"/>
      <c r="J37" s="3"/>
      <c r="K37" s="43" t="s">
        <v>14</v>
      </c>
      <c r="L37" s="46">
        <f t="shared" ref="L37:R37" si="53">+AVERAGE(L25:L36)</f>
        <v>32.242939666666665</v>
      </c>
      <c r="M37" s="46">
        <f t="shared" si="53"/>
        <v>30.153856333333337</v>
      </c>
      <c r="N37" s="46">
        <f t="shared" si="53"/>
        <v>30.885502083333332</v>
      </c>
      <c r="O37" s="46">
        <f t="shared" si="53"/>
        <v>32.23397558333334</v>
      </c>
      <c r="P37" s="46">
        <f t="shared" si="53"/>
        <v>37.845458333333333</v>
      </c>
      <c r="Q37" s="46">
        <f t="shared" si="53"/>
        <v>38.632133333333329</v>
      </c>
      <c r="R37" s="215">
        <f t="shared" si="53"/>
        <v>36.193683333333333</v>
      </c>
      <c r="S37" s="81">
        <f>+Q37/P37-1</f>
        <v>2.0786510050192941E-2</v>
      </c>
      <c r="T37" s="77">
        <f>+POWER(Q37/L37,0.2)-1</f>
        <v>3.6818677632216357E-2</v>
      </c>
    </row>
    <row r="38" spans="1:20" ht="28">
      <c r="A38" s="57" t="s">
        <v>15</v>
      </c>
      <c r="B38" s="213">
        <f t="shared" ref="B38:G38" si="54">+B37/B$163</f>
        <v>3.4982845849466565E-2</v>
      </c>
      <c r="C38" s="58">
        <f t="shared" si="54"/>
        <v>3.2016108629326738E-2</v>
      </c>
      <c r="D38" s="58">
        <f t="shared" si="54"/>
        <v>3.7796369256341777E-2</v>
      </c>
      <c r="E38" s="58">
        <f t="shared" si="54"/>
        <v>3.8431112782435613E-2</v>
      </c>
      <c r="F38" s="58">
        <f t="shared" si="54"/>
        <v>4.2866984147251153E-2</v>
      </c>
      <c r="G38" s="206">
        <f t="shared" si="54"/>
        <v>4.3079904001651577E-2</v>
      </c>
      <c r="H38" s="203"/>
      <c r="I38" s="60"/>
      <c r="J38" s="3"/>
      <c r="K38" s="44" t="s">
        <v>15</v>
      </c>
      <c r="L38" s="48">
        <f t="shared" ref="L38:R38" si="55">+L37/L$163</f>
        <v>3.2765960159362457E-2</v>
      </c>
      <c r="M38" s="48">
        <f t="shared" si="55"/>
        <v>3.3056172282595268E-2</v>
      </c>
      <c r="N38" s="48">
        <f t="shared" si="55"/>
        <v>3.5489175020033313E-2</v>
      </c>
      <c r="O38" s="48">
        <f t="shared" si="55"/>
        <v>3.7717918244082188E-2</v>
      </c>
      <c r="P38" s="48">
        <f t="shared" si="55"/>
        <v>4.1197505000309977E-2</v>
      </c>
      <c r="Q38" s="48">
        <f t="shared" si="55"/>
        <v>4.3735110696899782E-2</v>
      </c>
      <c r="R38" s="203">
        <f t="shared" si="55"/>
        <v>4.3156169590341693E-2</v>
      </c>
      <c r="S38" s="74"/>
      <c r="T38" s="78"/>
    </row>
    <row r="39" spans="1:20" ht="29" thickBot="1">
      <c r="A39" s="61" t="s">
        <v>12</v>
      </c>
      <c r="B39" s="214"/>
      <c r="C39" s="63">
        <f>+C37/B37-1</f>
        <v>-0.13256065501241798</v>
      </c>
      <c r="D39" s="63">
        <f t="shared" ref="D39:G39" si="56">+D37/C37-1</f>
        <v>0.11056854836832875</v>
      </c>
      <c r="E39" s="63">
        <f t="shared" si="56"/>
        <v>7.2086576407175418E-2</v>
      </c>
      <c r="F39" s="63">
        <f t="shared" si="56"/>
        <v>0.18813397410461019</v>
      </c>
      <c r="G39" s="207">
        <f t="shared" si="56"/>
        <v>-0.10795084866941596</v>
      </c>
      <c r="H39" s="202"/>
      <c r="I39" s="65"/>
      <c r="J39" s="2"/>
      <c r="K39" s="45" t="s">
        <v>12</v>
      </c>
      <c r="L39" s="49"/>
      <c r="M39" s="50">
        <f>+M37/L37-1</f>
        <v>-6.4791962362323319E-2</v>
      </c>
      <c r="N39" s="50">
        <f t="shared" ref="N39:R39" si="57">+N37/M37-1</f>
        <v>2.4263753926266673E-2</v>
      </c>
      <c r="O39" s="50">
        <f t="shared" si="57"/>
        <v>4.366040404205318E-2</v>
      </c>
      <c r="P39" s="50">
        <f t="shared" si="57"/>
        <v>0.17408596514856911</v>
      </c>
      <c r="Q39" s="50">
        <f t="shared" si="57"/>
        <v>2.0786510050192941E-2</v>
      </c>
      <c r="R39" s="202">
        <f t="shared" si="57"/>
        <v>-6.3119734521520865E-2</v>
      </c>
      <c r="S39" s="75"/>
      <c r="T39" s="52"/>
    </row>
    <row r="40" spans="1:20" ht="15" thickBo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</row>
    <row r="41" spans="1:20" ht="15" thickBot="1">
      <c r="A41" s="275" t="s">
        <v>261</v>
      </c>
      <c r="B41" s="276"/>
      <c r="C41" s="276"/>
      <c r="D41" s="276"/>
      <c r="E41" s="276"/>
      <c r="F41" s="276"/>
      <c r="G41" s="276"/>
      <c r="H41" s="276"/>
      <c r="I41" s="277"/>
      <c r="J41" s="2"/>
      <c r="K41" s="275" t="s">
        <v>262</v>
      </c>
      <c r="L41" s="276"/>
      <c r="M41" s="276"/>
      <c r="N41" s="276"/>
      <c r="O41" s="276"/>
      <c r="P41" s="276"/>
      <c r="Q41" s="276"/>
      <c r="R41" s="276"/>
      <c r="S41" s="276"/>
      <c r="T41" s="277"/>
    </row>
    <row r="42" spans="1:20" ht="42">
      <c r="A42" s="38"/>
      <c r="B42" s="209">
        <v>2016</v>
      </c>
      <c r="C42" s="39">
        <f>+B42+1</f>
        <v>2017</v>
      </c>
      <c r="D42" s="39">
        <f t="shared" ref="D42:G42" si="58">+C42+1</f>
        <v>2018</v>
      </c>
      <c r="E42" s="39">
        <f t="shared" si="58"/>
        <v>2019</v>
      </c>
      <c r="F42" s="39">
        <f t="shared" si="58"/>
        <v>2020</v>
      </c>
      <c r="G42" s="210">
        <f t="shared" si="58"/>
        <v>2021</v>
      </c>
      <c r="H42" s="40">
        <f>+H24</f>
        <v>2022</v>
      </c>
      <c r="I42" s="41" t="s">
        <v>16</v>
      </c>
      <c r="J42" s="2"/>
      <c r="K42" s="67"/>
      <c r="L42" s="66">
        <v>2016</v>
      </c>
      <c r="M42" s="66">
        <f>+L42+1</f>
        <v>2017</v>
      </c>
      <c r="N42" s="66">
        <f t="shared" ref="N42:Q42" si="59">+M42+1</f>
        <v>2018</v>
      </c>
      <c r="O42" s="66">
        <f t="shared" si="59"/>
        <v>2019</v>
      </c>
      <c r="P42" s="66">
        <f t="shared" si="59"/>
        <v>2020</v>
      </c>
      <c r="Q42" s="66">
        <f t="shared" si="59"/>
        <v>2021</v>
      </c>
      <c r="R42" s="40">
        <v>2022</v>
      </c>
      <c r="S42" s="79" t="s">
        <v>16</v>
      </c>
      <c r="T42" s="76" t="s">
        <v>21</v>
      </c>
    </row>
    <row r="43" spans="1:20">
      <c r="A43" s="42" t="s">
        <v>10</v>
      </c>
      <c r="B43" s="245">
        <f>+'[1]CONSUMO DOMESTICO VARIEDAD'!D124/10000</f>
        <v>0.81333999999999995</v>
      </c>
      <c r="C43" s="172">
        <f>+'[1]CONSUMO DOMESTICO VARIEDAD'!D136/10000</f>
        <v>0.88473600000000008</v>
      </c>
      <c r="D43" s="172">
        <f>+'[1]CONSUMO DOMESTICO VARIEDAD'!D148/10000</f>
        <v>0.36730699999999999</v>
      </c>
      <c r="E43" s="172">
        <f>+'[1]CONSUMO DOMESTICO VARIEDAD'!D160/10000</f>
        <v>0.89449999999999996</v>
      </c>
      <c r="F43" s="172">
        <f>+'[1]CONSUMO DOMESTICO VARIEDAD'!D172/10000</f>
        <v>0.3609</v>
      </c>
      <c r="G43" s="246">
        <f>+'[1]CONSUMO DOMESTICO VARIEDAD'!D184/10000</f>
        <v>0.93779999999999997</v>
      </c>
      <c r="H43" s="246">
        <f>+'[1]CONSUMO DOMESTICO VARIEDAD'!E196/10000</f>
        <v>0.57240000000000002</v>
      </c>
      <c r="I43" s="7">
        <f t="shared" ref="I43:I48" si="60">+H43/G43-1</f>
        <v>-0.38963531669865636</v>
      </c>
      <c r="J43" s="2"/>
      <c r="K43" s="42" t="s">
        <v>10</v>
      </c>
      <c r="L43" s="6">
        <f>+SUM('[1]CONSUMO DOMESTICO VARIEDAD'!D113:D124)/10000</f>
        <v>13.946636999999999</v>
      </c>
      <c r="M43" s="6">
        <f>+SUM(C43)+SUM(B44:B54)</f>
        <v>10.942029999999999</v>
      </c>
      <c r="N43" s="6">
        <f>+SUM(D43)+SUM(C44:C54)</f>
        <v>7.9244620000000001</v>
      </c>
      <c r="O43" s="6">
        <f>+SUM(E43)+SUM(D44:D54)</f>
        <v>10.052680000000001</v>
      </c>
      <c r="P43" s="6">
        <f t="shared" ref="P43" si="61">+SUM(F43)+SUM(E44:E54)</f>
        <v>11.1874</v>
      </c>
      <c r="Q43" s="6">
        <f t="shared" ref="Q43:R43" si="62">+SUM(G43)+SUM(F44:F54)</f>
        <v>7.2795000000000005</v>
      </c>
      <c r="R43" s="37">
        <f t="shared" si="62"/>
        <v>9.3452999999999999</v>
      </c>
      <c r="S43" s="80">
        <f t="shared" ref="S43:S48" si="63">+R43/Q43-1</f>
        <v>0.28378322686997715</v>
      </c>
      <c r="T43" s="7">
        <f t="shared" ref="T43:T48" si="64">+POWER(R43/M43,0.2)-1</f>
        <v>-3.1055126545201706E-2</v>
      </c>
    </row>
    <row r="44" spans="1:20">
      <c r="A44" s="42" t="s">
        <v>11</v>
      </c>
      <c r="B44" s="245">
        <f>+'[1]CONSUMO DOMESTICO VARIEDAD'!D125/10000</f>
        <v>0.55769599999999997</v>
      </c>
      <c r="C44" s="172">
        <f>+'[1]CONSUMO DOMESTICO VARIEDAD'!D137/10000</f>
        <v>0.56927399999999995</v>
      </c>
      <c r="D44" s="172">
        <f>+'[1]CONSUMO DOMESTICO VARIEDAD'!D149/10000</f>
        <v>0.63977099999999998</v>
      </c>
      <c r="E44" s="172">
        <f>+'[1]CONSUMO DOMESTICO VARIEDAD'!D161/10000</f>
        <v>0.57589999999999997</v>
      </c>
      <c r="F44" s="172">
        <f>+'[1]CONSUMO DOMESTICO VARIEDAD'!D173/10000</f>
        <v>0.44159999999999999</v>
      </c>
      <c r="G44" s="246">
        <f>+'[1]CONSUMO DOMESTICO VARIEDAD'!D185/10000</f>
        <v>0.60260000000000002</v>
      </c>
      <c r="H44" s="246">
        <f>+'[1]CONSUMO DOMESTICO VARIEDAD'!E197/10000</f>
        <v>0.43390000000000001</v>
      </c>
      <c r="I44" s="7">
        <f t="shared" si="60"/>
        <v>-0.27995353468304018</v>
      </c>
      <c r="J44" s="2"/>
      <c r="K44" s="42" t="s">
        <v>11</v>
      </c>
      <c r="L44" s="6">
        <f>+SUM('[1]CONSUMO DOMESTICO VARIEDAD'!D114:D125)/10000</f>
        <v>13.862034999999997</v>
      </c>
      <c r="M44" s="6">
        <f>+SUM(C43:C44)+SUM(B45:B54)</f>
        <v>10.953607999999999</v>
      </c>
      <c r="N44" s="6">
        <f>+SUM(D43:D44)+SUM(C45:C54)</f>
        <v>7.9949589999999997</v>
      </c>
      <c r="O44" s="6">
        <f>+SUM(E43:E44)+SUM(D45:D54)</f>
        <v>9.9888089999999981</v>
      </c>
      <c r="P44" s="6">
        <f t="shared" ref="P44" si="65">+SUM(F43:F44)+SUM(E45:E54)</f>
        <v>11.053099999999999</v>
      </c>
      <c r="Q44" s="6">
        <f t="shared" ref="Q44:R44" si="66">+SUM(G43:G44)+SUM(F45:F54)</f>
        <v>7.4405000000000001</v>
      </c>
      <c r="R44" s="37">
        <f t="shared" si="66"/>
        <v>9.1765999999999988</v>
      </c>
      <c r="S44" s="80">
        <f t="shared" si="63"/>
        <v>0.23333109334050106</v>
      </c>
      <c r="T44" s="7">
        <f t="shared" si="64"/>
        <v>-3.4783091071492245E-2</v>
      </c>
    </row>
    <row r="45" spans="1:20">
      <c r="A45" s="42" t="s">
        <v>0</v>
      </c>
      <c r="B45" s="245">
        <f>+'[1]CONSUMO DOMESTICO VARIEDAD'!D126/10000</f>
        <v>1.0055399999999999</v>
      </c>
      <c r="C45" s="172">
        <f>+'[1]CONSUMO DOMESTICO VARIEDAD'!D138/10000</f>
        <v>1.1605490000000001</v>
      </c>
      <c r="D45" s="172">
        <f>+'[1]CONSUMO DOMESTICO VARIEDAD'!D150/10000</f>
        <v>0.68204500000000001</v>
      </c>
      <c r="E45" s="172">
        <f>+'[1]CONSUMO DOMESTICO VARIEDAD'!D162/10000</f>
        <v>0.88600000000000001</v>
      </c>
      <c r="F45" s="172">
        <f>+'[1]CONSUMO DOMESTICO VARIEDAD'!D174/10000</f>
        <v>1.0814999999999999</v>
      </c>
      <c r="G45" s="246">
        <f>+'[1]CONSUMO DOMESTICO VARIEDAD'!D186/10000</f>
        <v>0.755</v>
      </c>
      <c r="H45" s="246">
        <f>+'[1]CONSUMO DOMESTICO VARIEDAD'!E198/10000</f>
        <v>0.84160000000000001</v>
      </c>
      <c r="I45" s="7">
        <f t="shared" si="60"/>
        <v>0.11470198675496701</v>
      </c>
      <c r="J45" s="2"/>
      <c r="K45" s="42" t="s">
        <v>0</v>
      </c>
      <c r="L45" s="6">
        <f>+SUM('[1]CONSUMO DOMESTICO VARIEDAD'!D115:D126)/10000</f>
        <v>14.385001999999998</v>
      </c>
      <c r="M45" s="6">
        <f>+SUM(C43:C45)+SUM(B46:B54)</f>
        <v>11.108616999999999</v>
      </c>
      <c r="N45" s="6">
        <f>+SUM(D43:D45)+SUM(C46:C54)</f>
        <v>7.5164550000000006</v>
      </c>
      <c r="O45" s="6">
        <f>+SUM(E43:E45)+SUM(D46:D54)</f>
        <v>10.192764</v>
      </c>
      <c r="P45" s="6">
        <f t="shared" ref="P45" si="67">+SUM(F43:F45)+SUM(E46:E54)</f>
        <v>11.2486</v>
      </c>
      <c r="Q45" s="6">
        <f t="shared" ref="Q45" si="68">+SUM(G43:G45)+SUM(F46:F54)</f>
        <v>7.1139999999999999</v>
      </c>
      <c r="R45" s="37">
        <f t="shared" ref="R45" si="69">+SUM(H43:H45)+SUM(G46:G54)</f>
        <v>9.2632000000000012</v>
      </c>
      <c r="S45" s="80">
        <f t="shared" si="63"/>
        <v>0.30210851841439434</v>
      </c>
      <c r="T45" s="7">
        <f t="shared" si="64"/>
        <v>-3.5682141926259958E-2</v>
      </c>
    </row>
    <row r="46" spans="1:20">
      <c r="A46" s="42" t="s">
        <v>1</v>
      </c>
      <c r="B46" s="245">
        <f>+'[1]CONSUMO DOMESTICO VARIEDAD'!D127/10000</f>
        <v>1.5090790000000001</v>
      </c>
      <c r="C46" s="172">
        <f>+'[1]CONSUMO DOMESTICO VARIEDAD'!D139/10000</f>
        <v>0.78421400000000008</v>
      </c>
      <c r="D46" s="172">
        <f>+'[1]CONSUMO DOMESTICO VARIEDAD'!D151/10000</f>
        <v>0.75032500000000002</v>
      </c>
      <c r="E46" s="172">
        <f>+'[1]CONSUMO DOMESTICO VARIEDAD'!D163/10000</f>
        <v>0.63060000000000005</v>
      </c>
      <c r="F46" s="172">
        <f>+'[1]CONSUMO DOMESTICO VARIEDAD'!D175/10000</f>
        <v>0.45879999999999999</v>
      </c>
      <c r="G46" s="246">
        <f>+'[1]CONSUMO DOMESTICO VARIEDAD'!D187/10000</f>
        <v>0.93989999999999996</v>
      </c>
      <c r="H46" s="246">
        <f>+'[1]CONSUMO DOMESTICO VARIEDAD'!E199/10000</f>
        <v>0.61099999999999999</v>
      </c>
      <c r="I46" s="7">
        <f t="shared" si="60"/>
        <v>-0.34993084370677729</v>
      </c>
      <c r="J46" s="2"/>
      <c r="K46" s="42" t="s">
        <v>1</v>
      </c>
      <c r="L46" s="6">
        <f>+SUM('[1]CONSUMO DOMESTICO VARIEDAD'!D116:D127)/10000</f>
        <v>14.955654000000001</v>
      </c>
      <c r="M46" s="6">
        <f>+SUM(C43:C46)+SUM(B47:B54)</f>
        <v>10.383751999999999</v>
      </c>
      <c r="N46" s="6">
        <f>+SUM(D43:D46)+SUM(C47:C54)</f>
        <v>7.4825660000000003</v>
      </c>
      <c r="O46" s="6">
        <f>+SUM(E43:E46)+SUM(D47:D54)</f>
        <v>10.073039</v>
      </c>
      <c r="P46" s="6">
        <f t="shared" ref="P46" si="70">+SUM(F43:F46)+SUM(E47:E54)</f>
        <v>11.0768</v>
      </c>
      <c r="Q46" s="6">
        <f t="shared" ref="Q46" si="71">+SUM(G43:G46)+SUM(F47:F54)</f>
        <v>7.5950999999999995</v>
      </c>
      <c r="R46" s="37">
        <f t="shared" ref="R46" si="72">+SUM(H43:H46)+SUM(G47:G54)</f>
        <v>8.9343000000000004</v>
      </c>
      <c r="S46" s="80">
        <f t="shared" si="63"/>
        <v>0.17632420902950607</v>
      </c>
      <c r="T46" s="7">
        <f t="shared" si="64"/>
        <v>-2.96213229604676E-2</v>
      </c>
    </row>
    <row r="47" spans="1:20">
      <c r="A47" s="42" t="s">
        <v>2</v>
      </c>
      <c r="B47" s="245">
        <f>+'[1]CONSUMO DOMESTICO VARIEDAD'!D128/10000</f>
        <v>0.54033399999999998</v>
      </c>
      <c r="C47" s="172">
        <f>+'[1]CONSUMO DOMESTICO VARIEDAD'!D140/10000</f>
        <v>0.71955400000000003</v>
      </c>
      <c r="D47" s="172">
        <f>+'[1]CONSUMO DOMESTICO VARIEDAD'!D152/10000</f>
        <v>0.76807999999999998</v>
      </c>
      <c r="E47" s="172">
        <f>+'[1]CONSUMO DOMESTICO VARIEDAD'!D164/10000</f>
        <v>1.0960000000000001</v>
      </c>
      <c r="F47" s="172">
        <f>+'[1]CONSUMO DOMESTICO VARIEDAD'!D176/10000</f>
        <v>0.68669999999999998</v>
      </c>
      <c r="G47" s="246">
        <f>+'[1]CONSUMO DOMESTICO VARIEDAD'!D188/10000</f>
        <v>0.56469999999999998</v>
      </c>
      <c r="H47" s="246">
        <f>+'[1]CONSUMO DOMESTICO VARIEDAD'!E200/10000</f>
        <v>1.5795999999999999</v>
      </c>
      <c r="I47" s="7">
        <f t="shared" si="60"/>
        <v>1.7972374712236583</v>
      </c>
      <c r="J47" s="2"/>
      <c r="K47" s="42" t="s">
        <v>2</v>
      </c>
      <c r="L47" s="6">
        <f>+SUM('[1]CONSUMO DOMESTICO VARIEDAD'!D117:D128)/10000</f>
        <v>14.454359999999998</v>
      </c>
      <c r="M47" s="6">
        <f>+SUM(C43:C47)+SUM(B48:B54)</f>
        <v>10.562972</v>
      </c>
      <c r="N47" s="6">
        <f>+SUM(D43:D47)+SUM(C48:C54)</f>
        <v>7.5310920000000001</v>
      </c>
      <c r="O47" s="6">
        <f>+SUM(E43:E47)+SUM(D48:D54)</f>
        <v>10.400959</v>
      </c>
      <c r="P47" s="6">
        <f t="shared" ref="P47" si="73">+SUM(F43:F47)+SUM(E48:E54)</f>
        <v>10.6675</v>
      </c>
      <c r="Q47" s="6">
        <f t="shared" ref="Q47" si="74">+SUM(G43:G47)+SUM(F48:F54)</f>
        <v>7.4730999999999996</v>
      </c>
      <c r="R47" s="37">
        <f t="shared" ref="R47" si="75">+SUM(H43:H47)+SUM(G48:G54)</f>
        <v>9.9492000000000012</v>
      </c>
      <c r="S47" s="80">
        <f t="shared" si="63"/>
        <v>0.33133505506416361</v>
      </c>
      <c r="T47" s="7">
        <f t="shared" si="64"/>
        <v>-1.1901121145306059E-2</v>
      </c>
    </row>
    <row r="48" spans="1:20">
      <c r="A48" s="42" t="s">
        <v>3</v>
      </c>
      <c r="B48" s="245">
        <f>+'[1]CONSUMO DOMESTICO VARIEDAD'!D129/10000</f>
        <v>1.0261069999999999</v>
      </c>
      <c r="C48" s="172">
        <f>+'[1]CONSUMO DOMESTICO VARIEDAD'!D141/10000</f>
        <v>1.0199240000000001</v>
      </c>
      <c r="D48" s="172">
        <f>+'[1]CONSUMO DOMESTICO VARIEDAD'!D153/10000</f>
        <v>0.98801399999999995</v>
      </c>
      <c r="E48" s="172">
        <f>+'[1]CONSUMO DOMESTICO VARIEDAD'!D165/10000</f>
        <v>0.90310000000000001</v>
      </c>
      <c r="F48" s="172">
        <f>+'[1]CONSUMO DOMESTICO VARIEDAD'!D177/10000</f>
        <v>0.43959999999999999</v>
      </c>
      <c r="G48" s="246">
        <f>+'[1]CONSUMO DOMESTICO VARIEDAD'!D189/10000</f>
        <v>1.1349</v>
      </c>
      <c r="H48" s="246">
        <f>+'[1]CONSUMO DOMESTICO VARIEDAD'!E201/10000</f>
        <v>4.0968</v>
      </c>
      <c r="I48" s="7">
        <f t="shared" si="60"/>
        <v>2.6098334655035687</v>
      </c>
      <c r="J48" s="2"/>
      <c r="K48" s="42" t="s">
        <v>3</v>
      </c>
      <c r="L48" s="6">
        <f>+SUM('[1]CONSUMO DOMESTICO VARIEDAD'!D118:D129)/10000</f>
        <v>13.5418</v>
      </c>
      <c r="M48" s="6">
        <f>+SUM(C43:C48)+SUM(B49:B54)</f>
        <v>10.556789</v>
      </c>
      <c r="N48" s="6">
        <f>+SUM(D43:D48)+SUM(C49:C54)</f>
        <v>7.4991819999999993</v>
      </c>
      <c r="O48" s="6">
        <f>+SUM(E43:E48)+SUM(D49:D54)</f>
        <v>10.316044999999999</v>
      </c>
      <c r="P48" s="6">
        <f t="shared" ref="P48" si="76">+SUM(F43:F48)+SUM(E49:E54)</f>
        <v>10.204000000000001</v>
      </c>
      <c r="Q48" s="6">
        <f t="shared" ref="Q48" si="77">+SUM(G43:G48)+SUM(F49:F54)</f>
        <v>8.1684000000000001</v>
      </c>
      <c r="R48" s="37">
        <f t="shared" ref="R48" si="78">+SUM(H43:H48)+SUM(G49:G54)</f>
        <v>12.911100000000001</v>
      </c>
      <c r="S48" s="80">
        <f t="shared" si="63"/>
        <v>0.5806155428235642</v>
      </c>
      <c r="T48" s="7">
        <f t="shared" si="64"/>
        <v>4.1085219386261418E-2</v>
      </c>
    </row>
    <row r="49" spans="1:20">
      <c r="A49" s="42" t="s">
        <v>4</v>
      </c>
      <c r="B49" s="245">
        <f>+'[1]CONSUMO DOMESTICO VARIEDAD'!D130/10000</f>
        <v>0.86279699999999993</v>
      </c>
      <c r="C49" s="172">
        <f>+'[1]CONSUMO DOMESTICO VARIEDAD'!D142/10000</f>
        <v>0.57950100000000004</v>
      </c>
      <c r="D49" s="172">
        <f>+'[1]CONSUMO DOMESTICO VARIEDAD'!D154/10000</f>
        <v>0.90383400000000003</v>
      </c>
      <c r="E49" s="172">
        <f>+'[1]CONSUMO DOMESTICO VARIEDAD'!D166/10000</f>
        <v>0.78259999999999996</v>
      </c>
      <c r="F49" s="172">
        <f>+'[1]CONSUMO DOMESTICO VARIEDAD'!D178/10000</f>
        <v>0.44529999999999997</v>
      </c>
      <c r="G49" s="246">
        <f>+'[1]CONSUMO DOMESTICO VARIEDAD'!D190/10000</f>
        <v>0.621</v>
      </c>
      <c r="H49" s="241"/>
      <c r="I49" s="7"/>
      <c r="J49" s="2"/>
      <c r="K49" s="42" t="s">
        <v>4</v>
      </c>
      <c r="L49" s="6">
        <f>+SUM('[1]CONSUMO DOMESTICO VARIEDAD'!D119:D130)/10000</f>
        <v>13.024392000000001</v>
      </c>
      <c r="M49" s="6">
        <f>+SUM(C43:C49)+SUM(B50:B54)</f>
        <v>10.273493000000002</v>
      </c>
      <c r="N49" s="6">
        <f>+SUM(D43:D49)+SUM(C50:C54)</f>
        <v>7.8235149999999996</v>
      </c>
      <c r="O49" s="6">
        <f>+SUM(E43:E49)+SUM(D50:D54)</f>
        <v>10.194811000000001</v>
      </c>
      <c r="P49" s="6">
        <f t="shared" ref="P49" si="79">+SUM(F43:F49)+SUM(E50:E54)</f>
        <v>9.8666999999999998</v>
      </c>
      <c r="Q49" s="6">
        <f t="shared" ref="Q49" si="80">+SUM(G43:G49)+SUM(F50:F54)</f>
        <v>8.3440999999999992</v>
      </c>
      <c r="R49" s="37"/>
      <c r="S49" s="80"/>
      <c r="T49" s="7"/>
    </row>
    <row r="50" spans="1:20">
      <c r="A50" s="42" t="s">
        <v>5</v>
      </c>
      <c r="B50" s="245">
        <f>+'[1]CONSUMO DOMESTICO VARIEDAD'!D131/10000</f>
        <v>1.2360610000000001</v>
      </c>
      <c r="C50" s="172">
        <f>+'[1]CONSUMO DOMESTICO VARIEDAD'!D143/10000</f>
        <v>0.82219400000000009</v>
      </c>
      <c r="D50" s="172">
        <f>+'[1]CONSUMO DOMESTICO VARIEDAD'!D155/10000</f>
        <v>0.65809099999999998</v>
      </c>
      <c r="E50" s="172">
        <f>+'[1]CONSUMO DOMESTICO VARIEDAD'!D167/10000</f>
        <v>0.94189999999999996</v>
      </c>
      <c r="F50" s="172">
        <f>+'[1]CONSUMO DOMESTICO VARIEDAD'!D179/10000</f>
        <v>0.45579999999999998</v>
      </c>
      <c r="G50" s="246">
        <f>+'[1]CONSUMO DOMESTICO VARIEDAD'!D191/10000</f>
        <v>0.8226</v>
      </c>
      <c r="H50" s="241"/>
      <c r="I50" s="7"/>
      <c r="J50" s="2"/>
      <c r="K50" s="42" t="s">
        <v>5</v>
      </c>
      <c r="L50" s="6">
        <f>+SUM('[1]CONSUMO DOMESTICO VARIEDAD'!D120:D131)/10000</f>
        <v>13.029153000000001</v>
      </c>
      <c r="M50" s="6">
        <f>+SUM(C43:C50)+SUM(B51:B54)</f>
        <v>9.8596260000000004</v>
      </c>
      <c r="N50" s="6">
        <f>+SUM(D43:D50)+SUM(C51:C54)</f>
        <v>7.6594119999999997</v>
      </c>
      <c r="O50" s="6">
        <f>+SUM(E43:E50)+SUM(D51:D54)</f>
        <v>10.478620000000001</v>
      </c>
      <c r="P50" s="6">
        <f>+SUM(F43:F50)+SUM(E51:E54)</f>
        <v>9.3806000000000012</v>
      </c>
      <c r="Q50" s="6">
        <f>+SUM(G43:G50)+SUM(F51:F54)</f>
        <v>8.7108999999999988</v>
      </c>
      <c r="R50" s="37"/>
      <c r="S50" s="80"/>
      <c r="T50" s="7"/>
    </row>
    <row r="51" spans="1:20">
      <c r="A51" s="42" t="s">
        <v>6</v>
      </c>
      <c r="B51" s="245">
        <f>+'[1]CONSUMO DOMESTICO VARIEDAD'!D132/10000</f>
        <v>0.74398699999999995</v>
      </c>
      <c r="C51" s="172">
        <f>+'[1]CONSUMO DOMESTICO VARIEDAD'!D144/10000</f>
        <v>0.51317200000000007</v>
      </c>
      <c r="D51" s="172">
        <f>+'[1]CONSUMO DOMESTICO VARIEDAD'!D156/10000</f>
        <v>0.71707299999999996</v>
      </c>
      <c r="E51" s="172">
        <f>+'[1]CONSUMO DOMESTICO VARIEDAD'!D168/10000</f>
        <v>1.4208000000000001</v>
      </c>
      <c r="F51" s="172">
        <f>+'[1]CONSUMO DOMESTICO VARIEDAD'!D180/10000</f>
        <v>0.38929999999999998</v>
      </c>
      <c r="G51" s="246">
        <f>+'[1]CONSUMO DOMESTICO VARIEDAD'!D192/10000</f>
        <v>0.5464</v>
      </c>
      <c r="H51" s="241"/>
      <c r="I51" s="7"/>
      <c r="J51" s="2"/>
      <c r="K51" s="42" t="s">
        <v>6</v>
      </c>
      <c r="L51" s="6">
        <f>+SUM('[1]CONSUMO DOMESTICO VARIEDAD'!D121:D132)/10000</f>
        <v>12.196947999999999</v>
      </c>
      <c r="M51" s="6">
        <f>+SUM(C43:C51)+SUM(B52:B54)</f>
        <v>9.6288110000000007</v>
      </c>
      <c r="N51" s="6">
        <f>+SUM(D43:D51)+SUM(C52:C54)</f>
        <v>7.8633129999999998</v>
      </c>
      <c r="O51" s="6">
        <f>+SUM(E43:E51)+SUM(D52:D54)</f>
        <v>11.182347</v>
      </c>
      <c r="P51" s="6">
        <f>+SUM(F43:F51)+SUM(E52:E54)</f>
        <v>8.3491000000000017</v>
      </c>
      <c r="Q51" s="6">
        <f>+SUM(G43:G51)+SUM(F52:F54)</f>
        <v>8.8679999999999986</v>
      </c>
      <c r="R51" s="37"/>
      <c r="S51" s="80"/>
      <c r="T51" s="7"/>
    </row>
    <row r="52" spans="1:20">
      <c r="A52" s="42" t="s">
        <v>7</v>
      </c>
      <c r="B52" s="245">
        <f>+'[1]CONSUMO DOMESTICO VARIEDAD'!D133/10000</f>
        <v>0.90290400000000004</v>
      </c>
      <c r="C52" s="172">
        <f>+'[1]CONSUMO DOMESTICO VARIEDAD'!D145/10000</f>
        <v>0.60268999999999995</v>
      </c>
      <c r="D52" s="172">
        <f>+'[1]CONSUMO DOMESTICO VARIEDAD'!D157/10000</f>
        <v>0.77527699999999999</v>
      </c>
      <c r="E52" s="172">
        <f>+'[1]CONSUMO DOMESTICO VARIEDAD'!D169/10000</f>
        <v>1.2549999999999999</v>
      </c>
      <c r="F52" s="172">
        <f>+'[1]CONSUMO DOMESTICO VARIEDAD'!D181/10000</f>
        <v>0.59960000000000002</v>
      </c>
      <c r="G52" s="246">
        <f>+'[1]CONSUMO DOMESTICO VARIEDAD'!D193/10000</f>
        <v>0.58709999999999996</v>
      </c>
      <c r="H52" s="241"/>
      <c r="I52" s="7"/>
      <c r="J52" s="2"/>
      <c r="K52" s="42" t="s">
        <v>7</v>
      </c>
      <c r="L52" s="6">
        <f>+SUM('[1]CONSUMO DOMESTICO VARIEDAD'!D122:D133)/10000</f>
        <v>12.006394999999998</v>
      </c>
      <c r="M52" s="6">
        <f>+SUM(C43:C52)+SUM(B53:B54)</f>
        <v>9.3285970000000002</v>
      </c>
      <c r="N52" s="6">
        <f>+SUM(D43:D52)+SUM(C53:C54)</f>
        <v>8.0358999999999998</v>
      </c>
      <c r="O52" s="6">
        <f>+SUM(E43:E52)+SUM(D53:D54)</f>
        <v>11.662070000000002</v>
      </c>
      <c r="P52" s="6">
        <f>+SUM(F43:F52)+SUM(E53:E54)</f>
        <v>7.6937000000000006</v>
      </c>
      <c r="Q52" s="6">
        <f>+SUM(G43:G52)+SUM(F53:F54)</f>
        <v>8.8554999999999993</v>
      </c>
      <c r="R52" s="37"/>
      <c r="S52" s="80"/>
      <c r="T52" s="7"/>
    </row>
    <row r="53" spans="1:20">
      <c r="A53" s="42" t="s">
        <v>8</v>
      </c>
      <c r="B53" s="245">
        <f>+'[1]CONSUMO DOMESTICO VARIEDAD'!D134/10000</f>
        <v>0.97815099999999999</v>
      </c>
      <c r="C53" s="172">
        <f>+'[1]CONSUMO DOMESTICO VARIEDAD'!D146/10000</f>
        <v>0.47173999999999994</v>
      </c>
      <c r="D53" s="172">
        <f>+'[1]CONSUMO DOMESTICO VARIEDAD'!D158/10000</f>
        <v>0.61918499999999999</v>
      </c>
      <c r="E53" s="172">
        <f>+'[1]CONSUMO DOMESTICO VARIEDAD'!D170/10000</f>
        <v>1.4427000000000001</v>
      </c>
      <c r="F53" s="172">
        <f>+'[1]CONSUMO DOMESTICO VARIEDAD'!D182/10000</f>
        <v>0.62409999999999999</v>
      </c>
      <c r="G53" s="246">
        <f>+'[1]CONSUMO DOMESTICO VARIEDAD'!D194/10000</f>
        <v>1.2412000000000001</v>
      </c>
      <c r="H53" s="241"/>
      <c r="I53" s="7"/>
      <c r="J53" s="2"/>
      <c r="K53" s="42" t="s">
        <v>8</v>
      </c>
      <c r="L53" s="6">
        <f>+SUM('[1]CONSUMO DOMESTICO VARIEDAD'!D123:D134)/10000</f>
        <v>11.478498999999998</v>
      </c>
      <c r="M53" s="6">
        <f>+SUM(C43:C53)+SUM(B54)</f>
        <v>8.8221860000000003</v>
      </c>
      <c r="N53" s="6">
        <f>+SUM(D43:D53)+SUM(C54)</f>
        <v>8.1833449999999992</v>
      </c>
      <c r="O53" s="6">
        <f>+SUM(E43:E53)+SUM(D54)</f>
        <v>12.485585000000002</v>
      </c>
      <c r="P53" s="6">
        <f>+SUM(F43:F53)+SUM(E54)</f>
        <v>6.8751000000000007</v>
      </c>
      <c r="Q53" s="6">
        <f>+SUM(G43:G53)+SUM(F54)</f>
        <v>9.4725999999999999</v>
      </c>
      <c r="R53" s="37"/>
      <c r="S53" s="80"/>
      <c r="T53" s="7"/>
    </row>
    <row r="54" spans="1:20">
      <c r="A54" s="42" t="s">
        <v>9</v>
      </c>
      <c r="B54" s="245">
        <f>+'[1]CONSUMO DOMESTICO VARIEDAD'!D135/10000</f>
        <v>0.69463799999999998</v>
      </c>
      <c r="C54" s="172">
        <f>+'[1]CONSUMO DOMESTICO VARIEDAD'!D147/10000</f>
        <v>0.31434299999999998</v>
      </c>
      <c r="D54" s="172">
        <f>+'[1]CONSUMO DOMESTICO VARIEDAD'!D159/10000</f>
        <v>1.6564849999999998</v>
      </c>
      <c r="E54" s="172">
        <f>+'[1]CONSUMO DOMESTICO VARIEDAD'!D171/10000</f>
        <v>0.89190000000000003</v>
      </c>
      <c r="F54" s="172">
        <f>+'[1]CONSUMO DOMESTICO VARIEDAD'!D183/10000</f>
        <v>0.71940000000000004</v>
      </c>
      <c r="G54" s="246">
        <f>+'[1]CONSUMO DOMESTICO VARIEDAD'!D195/10000</f>
        <v>0.95750000000000002</v>
      </c>
      <c r="H54" s="241"/>
      <c r="I54" s="7"/>
      <c r="J54" s="2"/>
      <c r="K54" s="42" t="s">
        <v>9</v>
      </c>
      <c r="L54" s="6">
        <f>+SUM('[1]CONSUMO DOMESTICO VARIEDAD'!D124:D135)/10000</f>
        <v>10.870634000000001</v>
      </c>
      <c r="M54" s="6">
        <f>+SUM(C43:C54)</f>
        <v>8.441891</v>
      </c>
      <c r="N54" s="6">
        <f>+SUM(D43:D54)</f>
        <v>9.5254869999999983</v>
      </c>
      <c r="O54" s="6">
        <f>+SUM(E43:E54)</f>
        <v>11.721000000000002</v>
      </c>
      <c r="P54" s="6">
        <f>+SUM(F43:F54)</f>
        <v>6.7026000000000012</v>
      </c>
      <c r="Q54" s="6">
        <f>+SUM(G43:G54)</f>
        <v>9.7106999999999992</v>
      </c>
      <c r="R54" s="37"/>
      <c r="S54" s="80"/>
      <c r="T54" s="7"/>
    </row>
    <row r="55" spans="1:20" ht="28">
      <c r="A55" s="53" t="s">
        <v>13</v>
      </c>
      <c r="B55" s="247">
        <f>SUM(B43:B54)</f>
        <v>10.870633999999999</v>
      </c>
      <c r="C55" s="173">
        <f t="shared" ref="C55:G55" si="81">SUM(C43:C54)</f>
        <v>8.441891</v>
      </c>
      <c r="D55" s="173">
        <f t="shared" si="81"/>
        <v>9.5254869999999983</v>
      </c>
      <c r="E55" s="173">
        <f t="shared" si="81"/>
        <v>11.721000000000002</v>
      </c>
      <c r="F55" s="173">
        <f t="shared" si="81"/>
        <v>6.7026000000000012</v>
      </c>
      <c r="G55" s="248">
        <f t="shared" si="81"/>
        <v>9.7106999999999992</v>
      </c>
      <c r="H55" s="248"/>
      <c r="I55" s="56"/>
      <c r="J55" s="3"/>
      <c r="K55" s="43" t="s">
        <v>14</v>
      </c>
      <c r="L55" s="46">
        <f>+AVERAGE(L43:L54)</f>
        <v>13.145959083333331</v>
      </c>
      <c r="M55" s="46">
        <f>+AVERAGE(M43:M54)</f>
        <v>10.071864333333334</v>
      </c>
      <c r="N55" s="46">
        <f t="shared" ref="N55:R55" si="82">+AVERAGE(N43:N54)</f>
        <v>7.9199739999999998</v>
      </c>
      <c r="O55" s="46">
        <f t="shared" si="82"/>
        <v>10.72906075</v>
      </c>
      <c r="P55" s="46">
        <f t="shared" si="82"/>
        <v>9.5254333333333339</v>
      </c>
      <c r="Q55" s="46">
        <f t="shared" si="82"/>
        <v>8.252699999999999</v>
      </c>
      <c r="R55" s="215">
        <f t="shared" si="82"/>
        <v>9.9299499999999998</v>
      </c>
      <c r="S55" s="81">
        <f>+Q55/P55-1</f>
        <v>-0.1336142187756989</v>
      </c>
      <c r="T55" s="77">
        <f>+POWER(Q55/L55,0.2)-1</f>
        <v>-8.8911098317156378E-2</v>
      </c>
    </row>
    <row r="56" spans="1:20" ht="28">
      <c r="A56" s="57" t="s">
        <v>15</v>
      </c>
      <c r="B56" s="213">
        <f t="shared" ref="B56:G56" si="83">+B55/B$163</f>
        <v>1.1544387545957151E-2</v>
      </c>
      <c r="C56" s="58">
        <f t="shared" si="83"/>
        <v>9.4586696067128079E-3</v>
      </c>
      <c r="D56" s="58">
        <f t="shared" si="83"/>
        <v>1.1345239608142949E-2</v>
      </c>
      <c r="E56" s="58">
        <f t="shared" si="83"/>
        <v>1.3240188496184115E-2</v>
      </c>
      <c r="F56" s="58">
        <f t="shared" si="83"/>
        <v>7.1079990387774407E-3</v>
      </c>
      <c r="G56" s="206">
        <f t="shared" si="83"/>
        <v>1.1601592517404715E-2</v>
      </c>
      <c r="H56" s="203"/>
      <c r="I56" s="60"/>
      <c r="J56" s="3"/>
      <c r="K56" s="44" t="s">
        <v>15</v>
      </c>
      <c r="L56" s="48">
        <f t="shared" ref="L56:R56" si="84">+L55/L$163</f>
        <v>1.3359202852909089E-2</v>
      </c>
      <c r="M56" s="48">
        <f t="shared" si="84"/>
        <v>1.1041283706109272E-2</v>
      </c>
      <c r="N56" s="48">
        <f t="shared" si="84"/>
        <v>9.1004945518366118E-3</v>
      </c>
      <c r="O56" s="48">
        <f t="shared" si="84"/>
        <v>1.255438799840535E-2</v>
      </c>
      <c r="P56" s="48">
        <f t="shared" si="84"/>
        <v>1.0369119695255006E-2</v>
      </c>
      <c r="Q56" s="48">
        <f t="shared" si="84"/>
        <v>9.3428117193020202E-3</v>
      </c>
      <c r="R56" s="203">
        <f t="shared" si="84"/>
        <v>1.1840149074546991E-2</v>
      </c>
      <c r="S56" s="74"/>
      <c r="T56" s="78"/>
    </row>
    <row r="57" spans="1:20" ht="29" thickBot="1">
      <c r="A57" s="61" t="s">
        <v>12</v>
      </c>
      <c r="B57" s="214"/>
      <c r="C57" s="63">
        <f>+C55/B55-1</f>
        <v>-0.22342238732349917</v>
      </c>
      <c r="D57" s="63">
        <f t="shared" ref="D57:G57" si="85">+D55/C55-1</f>
        <v>0.12835939246313388</v>
      </c>
      <c r="E57" s="63">
        <f t="shared" si="85"/>
        <v>0.2304882679489253</v>
      </c>
      <c r="F57" s="63">
        <f t="shared" si="85"/>
        <v>-0.42815459431789094</v>
      </c>
      <c r="G57" s="207">
        <f t="shared" si="85"/>
        <v>0.44879598961596945</v>
      </c>
      <c r="H57" s="202"/>
      <c r="I57" s="65"/>
      <c r="J57" s="2"/>
      <c r="K57" s="45" t="s">
        <v>12</v>
      </c>
      <c r="L57" s="49"/>
      <c r="M57" s="50">
        <f>+M55/L55-1</f>
        <v>-0.23384332253835982</v>
      </c>
      <c r="N57" s="50">
        <f t="shared" ref="N57:R57" si="86">+N55/M55-1</f>
        <v>-0.2136536257951317</v>
      </c>
      <c r="O57" s="50">
        <f t="shared" si="86"/>
        <v>0.35468383482067001</v>
      </c>
      <c r="P57" s="50">
        <f t="shared" si="86"/>
        <v>-0.1121838569761725</v>
      </c>
      <c r="Q57" s="50">
        <f t="shared" si="86"/>
        <v>-0.1336142187756989</v>
      </c>
      <c r="R57" s="202">
        <f t="shared" si="86"/>
        <v>0.20323651653398289</v>
      </c>
      <c r="S57" s="75"/>
      <c r="T57" s="52"/>
    </row>
    <row r="58" spans="1:20" ht="15" thickBo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</row>
    <row r="59" spans="1:20" ht="15" thickBot="1">
      <c r="A59" s="275" t="s">
        <v>263</v>
      </c>
      <c r="B59" s="276"/>
      <c r="C59" s="276"/>
      <c r="D59" s="276"/>
      <c r="E59" s="276"/>
      <c r="F59" s="276"/>
      <c r="G59" s="276"/>
      <c r="H59" s="276"/>
      <c r="I59" s="277"/>
      <c r="J59" s="2"/>
      <c r="K59" s="275" t="s">
        <v>264</v>
      </c>
      <c r="L59" s="276"/>
      <c r="M59" s="276"/>
      <c r="N59" s="276"/>
      <c r="O59" s="276"/>
      <c r="P59" s="276"/>
      <c r="Q59" s="276"/>
      <c r="R59" s="276"/>
      <c r="S59" s="276"/>
      <c r="T59" s="277"/>
    </row>
    <row r="60" spans="1:20" ht="42">
      <c r="A60" s="38"/>
      <c r="B60" s="209">
        <v>2016</v>
      </c>
      <c r="C60" s="39">
        <f>+B60+1</f>
        <v>2017</v>
      </c>
      <c r="D60" s="39">
        <f t="shared" ref="D60:G60" si="87">+C60+1</f>
        <v>2018</v>
      </c>
      <c r="E60" s="39">
        <f t="shared" si="87"/>
        <v>2019</v>
      </c>
      <c r="F60" s="39">
        <f t="shared" si="87"/>
        <v>2020</v>
      </c>
      <c r="G60" s="210">
        <f t="shared" si="87"/>
        <v>2021</v>
      </c>
      <c r="H60" s="40">
        <f>+H42</f>
        <v>2022</v>
      </c>
      <c r="I60" s="41" t="s">
        <v>16</v>
      </c>
      <c r="J60" s="2"/>
      <c r="K60" s="67"/>
      <c r="L60" s="66">
        <v>2016</v>
      </c>
      <c r="M60" s="66">
        <f>+L60+1</f>
        <v>2017</v>
      </c>
      <c r="N60" s="66">
        <f t="shared" ref="N60:Q60" si="88">+M60+1</f>
        <v>2018</v>
      </c>
      <c r="O60" s="66">
        <f t="shared" si="88"/>
        <v>2019</v>
      </c>
      <c r="P60" s="66">
        <f t="shared" si="88"/>
        <v>2020</v>
      </c>
      <c r="Q60" s="66">
        <f t="shared" si="88"/>
        <v>2021</v>
      </c>
      <c r="R60" s="40">
        <v>2022</v>
      </c>
      <c r="S60" s="79" t="s">
        <v>16</v>
      </c>
      <c r="T60" s="76" t="s">
        <v>21</v>
      </c>
    </row>
    <row r="61" spans="1:20">
      <c r="A61" s="42" t="s">
        <v>10</v>
      </c>
      <c r="B61" s="245">
        <f>+'[1]CONSUMO DOMESTICO VARIEDAD'!E124/10000</f>
        <v>0.6569020000000001</v>
      </c>
      <c r="C61" s="172">
        <f>+'[1]CONSUMO DOMESTICO VARIEDAD'!E136/10000</f>
        <v>0.61001700000000003</v>
      </c>
      <c r="D61" s="172">
        <f>+'[1]CONSUMO DOMESTICO VARIEDAD'!E148/10000</f>
        <v>0.78417599999999998</v>
      </c>
      <c r="E61" s="172">
        <f>+'[1]CONSUMO DOMESTICO VARIEDAD'!E160/10000</f>
        <v>0.65900000000000003</v>
      </c>
      <c r="F61" s="172">
        <f>+'[1]CONSUMO DOMESTICO VARIEDAD'!E172/10000</f>
        <v>0.68400000000000005</v>
      </c>
      <c r="G61" s="246">
        <f>+'[1]CONSUMO DOMESTICO VARIEDAD'!E184/10000</f>
        <v>0.4924</v>
      </c>
      <c r="H61" s="246">
        <f>+'[1]CONSUMO DOMESTICO VARIEDAD'!E196/10000</f>
        <v>0.57240000000000002</v>
      </c>
      <c r="I61" s="7">
        <f>+H61/G61-1</f>
        <v>0.16246953696181965</v>
      </c>
      <c r="J61" s="2"/>
      <c r="K61" s="42" t="s">
        <v>10</v>
      </c>
      <c r="L61" s="6">
        <f>+SUM('[1]CONSUMO DOMESTICO VARIEDAD'!E113:E124)/10000</f>
        <v>14.948492999999999</v>
      </c>
      <c r="M61" s="6">
        <f>+SUM(C61)+SUM(B62:B72)</f>
        <v>13.746152000000002</v>
      </c>
      <c r="N61" s="6">
        <f>+SUM(D61)+SUM(C62:C72)</f>
        <v>12.202285</v>
      </c>
      <c r="O61" s="6">
        <f>+SUM(E61)+SUM(D62:D72)</f>
        <v>12.287767000000001</v>
      </c>
      <c r="P61" s="6">
        <f>+SUM(F61)+SUM(E62:E72)</f>
        <v>10.801599999999999</v>
      </c>
      <c r="Q61" s="6">
        <f>+SUM(G61)+SUM(F62:F72)</f>
        <v>12.0862</v>
      </c>
      <c r="R61" s="37">
        <f t="shared" ref="R61" si="89">+SUM(H61)+SUM(G62:G72)</f>
        <v>9.1066000000000003</v>
      </c>
      <c r="S61" s="80">
        <f t="shared" ref="S61:S66" si="90">+R61/Q61-1</f>
        <v>-0.24652909930333766</v>
      </c>
      <c r="T61" s="7">
        <f t="shared" ref="T61:T66" si="91">+POWER(R61/M61,0.2)-1</f>
        <v>-7.9052180798166227E-2</v>
      </c>
    </row>
    <row r="62" spans="1:20">
      <c r="A62" s="42" t="s">
        <v>11</v>
      </c>
      <c r="B62" s="245">
        <f>+'[1]CONSUMO DOMESTICO VARIEDAD'!E125/10000</f>
        <v>0.715028</v>
      </c>
      <c r="C62" s="172">
        <f>+'[1]CONSUMO DOMESTICO VARIEDAD'!E137/10000</f>
        <v>0.45114399999999993</v>
      </c>
      <c r="D62" s="172">
        <f>+'[1]CONSUMO DOMESTICO VARIEDAD'!E149/10000</f>
        <v>0.42437900000000001</v>
      </c>
      <c r="E62" s="172">
        <f>+'[1]CONSUMO DOMESTICO VARIEDAD'!E161/10000</f>
        <v>0.69920000000000004</v>
      </c>
      <c r="F62" s="172">
        <f>+'[1]CONSUMO DOMESTICO VARIEDAD'!E173/10000</f>
        <v>0.49669999999999997</v>
      </c>
      <c r="G62" s="246">
        <f>+'[1]CONSUMO DOMESTICO VARIEDAD'!E185/10000</f>
        <v>0.5181</v>
      </c>
      <c r="H62" s="246">
        <f>+'[1]CONSUMO DOMESTICO VARIEDAD'!E197/10000</f>
        <v>0.43390000000000001</v>
      </c>
      <c r="I62" s="7">
        <f>+H62/G62-1</f>
        <v>-0.16251688863153835</v>
      </c>
      <c r="J62" s="2"/>
      <c r="K62" s="42" t="s">
        <v>11</v>
      </c>
      <c r="L62" s="6">
        <f>+SUM('[1]CONSUMO DOMESTICO VARIEDAD'!E114:E125)/10000</f>
        <v>14.945457999999999</v>
      </c>
      <c r="M62" s="6">
        <f>+SUM(C61:C62)+SUM(B63:B72)</f>
        <v>13.482268000000001</v>
      </c>
      <c r="N62" s="6">
        <f>+SUM(D61:D62)+SUM(C63:C72)</f>
        <v>12.175520000000001</v>
      </c>
      <c r="O62" s="6">
        <f>+SUM(E61:E62)+SUM(D63:D72)</f>
        <v>12.562588</v>
      </c>
      <c r="P62" s="6">
        <f>+SUM(F61:F62)+SUM(E63:E72)</f>
        <v>10.5991</v>
      </c>
      <c r="Q62" s="6">
        <f>+SUM(G61:G62)+SUM(F63:F72)</f>
        <v>12.1076</v>
      </c>
      <c r="R62" s="37">
        <f t="shared" ref="R62" si="92">+SUM(H61:H62)+SUM(G63:G72)</f>
        <v>9.0223999999999993</v>
      </c>
      <c r="S62" s="80">
        <f t="shared" si="90"/>
        <v>-0.25481515742178473</v>
      </c>
      <c r="T62" s="7">
        <f t="shared" si="91"/>
        <v>-7.719099400139473E-2</v>
      </c>
    </row>
    <row r="63" spans="1:20">
      <c r="A63" s="42" t="s">
        <v>0</v>
      </c>
      <c r="B63" s="245">
        <f>+'[1]CONSUMO DOMESTICO VARIEDAD'!E126/10000</f>
        <v>0.80746600000000002</v>
      </c>
      <c r="C63" s="172">
        <f>+'[1]CONSUMO DOMESTICO VARIEDAD'!E138/10000</f>
        <v>0.64488699999999999</v>
      </c>
      <c r="D63" s="172">
        <f>+'[1]CONSUMO DOMESTICO VARIEDAD'!E150/10000</f>
        <v>0.679477</v>
      </c>
      <c r="E63" s="172">
        <f>+'[1]CONSUMO DOMESTICO VARIEDAD'!E162/10000</f>
        <v>0.94350000000000001</v>
      </c>
      <c r="F63" s="172">
        <f>+'[1]CONSUMO DOMESTICO VARIEDAD'!E174/10000</f>
        <v>0.56299999999999994</v>
      </c>
      <c r="G63" s="246">
        <f>+'[1]CONSUMO DOMESTICO VARIEDAD'!E186/10000</f>
        <v>0.49859999999999999</v>
      </c>
      <c r="H63" s="246">
        <f>+'[1]CONSUMO DOMESTICO VARIEDAD'!E198/10000</f>
        <v>0.84160000000000001</v>
      </c>
      <c r="I63" s="7">
        <f>+H63/G63-1</f>
        <v>0.68792619334135585</v>
      </c>
      <c r="J63" s="2"/>
      <c r="K63" s="42" t="s">
        <v>0</v>
      </c>
      <c r="L63" s="6">
        <f>+SUM('[1]CONSUMO DOMESTICO VARIEDAD'!E115:E126)/10000</f>
        <v>14.535005000000002</v>
      </c>
      <c r="M63" s="6">
        <f>+SUM(C61:C63)+SUM(B64:B72)</f>
        <v>13.319689</v>
      </c>
      <c r="N63" s="6">
        <f>+SUM(D61:D63)+SUM(C64:C72)</f>
        <v>12.21011</v>
      </c>
      <c r="O63" s="6">
        <f>+SUM(E61:E63)+SUM(D64:D72)</f>
        <v>12.826611000000002</v>
      </c>
      <c r="P63" s="6">
        <f>+SUM(F61:F63)+SUM(E64:E72)</f>
        <v>10.2186</v>
      </c>
      <c r="Q63" s="6">
        <f>+SUM(G61:G63)+SUM(F64:F72)</f>
        <v>12.043200000000001</v>
      </c>
      <c r="R63" s="37">
        <f t="shared" ref="R63" si="93">+SUM(H61:H63)+SUM(G64:G72)</f>
        <v>9.3654000000000011</v>
      </c>
      <c r="S63" s="80">
        <f t="shared" si="90"/>
        <v>-0.22234954165005971</v>
      </c>
      <c r="T63" s="7">
        <f t="shared" si="91"/>
        <v>-6.8020307648355538E-2</v>
      </c>
    </row>
    <row r="64" spans="1:20">
      <c r="A64" s="42" t="s">
        <v>1</v>
      </c>
      <c r="B64" s="245">
        <f>+'[1]CONSUMO DOMESTICO VARIEDAD'!E127/10000</f>
        <v>0.85089899999999996</v>
      </c>
      <c r="C64" s="172">
        <f>+'[1]CONSUMO DOMESTICO VARIEDAD'!E139/10000</f>
        <v>0.777563</v>
      </c>
      <c r="D64" s="172">
        <f>+'[1]CONSUMO DOMESTICO VARIEDAD'!E151/10000</f>
        <v>1.4287530000000002</v>
      </c>
      <c r="E64" s="172">
        <f>+'[1]CONSUMO DOMESTICO VARIEDAD'!E163/10000</f>
        <v>0.53590000000000004</v>
      </c>
      <c r="F64" s="172">
        <f>+'[1]CONSUMO DOMESTICO VARIEDAD'!E175/10000</f>
        <v>0.61980000000000002</v>
      </c>
      <c r="G64" s="246">
        <f>+'[1]CONSUMO DOMESTICO VARIEDAD'!E187/10000</f>
        <v>0.55620000000000003</v>
      </c>
      <c r="H64" s="246">
        <f>+'[1]CONSUMO DOMESTICO VARIEDAD'!E199/10000</f>
        <v>0.61099999999999999</v>
      </c>
      <c r="I64" s="7">
        <f>+H64/G64-1</f>
        <v>9.8525710176195602E-2</v>
      </c>
      <c r="J64" s="2"/>
      <c r="K64" s="42" t="s">
        <v>1</v>
      </c>
      <c r="L64" s="6">
        <f>+SUM('[1]CONSUMO DOMESTICO VARIEDAD'!E116:E127)/10000</f>
        <v>14.357493</v>
      </c>
      <c r="M64" s="6">
        <f>+SUM(C61:C64)+SUM(B65:B72)</f>
        <v>13.246353000000001</v>
      </c>
      <c r="N64" s="6">
        <f>+SUM(D61:D64)+SUM(C65:C72)</f>
        <v>12.861300000000004</v>
      </c>
      <c r="O64" s="6">
        <f>+SUM(E61:E64)+SUM(D65:D72)</f>
        <v>11.933758000000001</v>
      </c>
      <c r="P64" s="6">
        <f>+SUM(F61:F64)+SUM(E65:E72)</f>
        <v>10.3025</v>
      </c>
      <c r="Q64" s="6">
        <f>+SUM(G61:G64)+SUM(F65:F72)</f>
        <v>11.979600000000001</v>
      </c>
      <c r="R64" s="37">
        <f t="shared" ref="R64" si="94">+SUM(H61:H64)+SUM(G65:G72)</f>
        <v>9.4201999999999995</v>
      </c>
      <c r="S64" s="80">
        <f t="shared" si="90"/>
        <v>-0.21364653243847886</v>
      </c>
      <c r="T64" s="7">
        <f t="shared" si="91"/>
        <v>-6.5901316885818795E-2</v>
      </c>
    </row>
    <row r="65" spans="1:20">
      <c r="A65" s="42" t="s">
        <v>2</v>
      </c>
      <c r="B65" s="245">
        <f>+'[1]CONSUMO DOMESTICO VARIEDAD'!E128/10000</f>
        <v>1.0635809999999999</v>
      </c>
      <c r="C65" s="172">
        <f>+'[1]CONSUMO DOMESTICO VARIEDAD'!E140/10000</f>
        <v>0.88671200000000006</v>
      </c>
      <c r="D65" s="172">
        <f>+'[1]CONSUMO DOMESTICO VARIEDAD'!E152/10000</f>
        <v>1.0855790000000001</v>
      </c>
      <c r="E65" s="172">
        <f>+'[1]CONSUMO DOMESTICO VARIEDAD'!E164/10000</f>
        <v>0.92759999999999998</v>
      </c>
      <c r="F65" s="172">
        <f>+'[1]CONSUMO DOMESTICO VARIEDAD'!E176/10000</f>
        <v>1.2636000000000001</v>
      </c>
      <c r="G65" s="246">
        <f>+'[1]CONSUMO DOMESTICO VARIEDAD'!E188/10000</f>
        <v>0.3352</v>
      </c>
      <c r="H65" s="246">
        <f>+'[1]CONSUMO DOMESTICO VARIEDAD'!E200/10000</f>
        <v>1.5795999999999999</v>
      </c>
      <c r="I65" s="7">
        <f t="shared" ref="I65:I66" si="95">+H65/G65-1</f>
        <v>3.7124105011933173</v>
      </c>
      <c r="J65" s="2"/>
      <c r="K65" s="42" t="s">
        <v>2</v>
      </c>
      <c r="L65" s="6">
        <f>+SUM('[1]CONSUMO DOMESTICO VARIEDAD'!E117:E128)/10000</f>
        <v>13.958544</v>
      </c>
      <c r="M65" s="6">
        <f>+SUM(C61:C65)+SUM(B66:B72)</f>
        <v>13.069483999999999</v>
      </c>
      <c r="N65" s="6">
        <f>+SUM(D61:D65)+SUM(C66:C72)</f>
        <v>13.060167</v>
      </c>
      <c r="O65" s="6">
        <f>+SUM(E61:E65)+SUM(D66:D72)</f>
        <v>11.775779</v>
      </c>
      <c r="P65" s="6">
        <f>+SUM(F61:F65)+SUM(E66:E72)</f>
        <v>10.638500000000001</v>
      </c>
      <c r="Q65" s="6">
        <f>+SUM(G61:G65)+SUM(F66:F72)</f>
        <v>11.0512</v>
      </c>
      <c r="R65" s="37">
        <f t="shared" ref="R65" si="96">+SUM(H61:H65)+SUM(G66:G72)</f>
        <v>10.6646</v>
      </c>
      <c r="S65" s="80">
        <f t="shared" si="90"/>
        <v>-3.4982626321123478E-2</v>
      </c>
      <c r="T65" s="7">
        <f t="shared" si="91"/>
        <v>-3.9854112917093176E-2</v>
      </c>
    </row>
    <row r="66" spans="1:20">
      <c r="A66" s="42" t="s">
        <v>3</v>
      </c>
      <c r="B66" s="245">
        <f>+'[1]CONSUMO DOMESTICO VARIEDAD'!E129/10000</f>
        <v>1.1675059999999999</v>
      </c>
      <c r="C66" s="172">
        <f>+'[1]CONSUMO DOMESTICO VARIEDAD'!E141/10000</f>
        <v>1.1293040000000001</v>
      </c>
      <c r="D66" s="172">
        <f>+'[1]CONSUMO DOMESTICO VARIEDAD'!E153/10000</f>
        <v>1.049793</v>
      </c>
      <c r="E66" s="172">
        <f>+'[1]CONSUMO DOMESTICO VARIEDAD'!E165/10000</f>
        <v>0.92300000000000004</v>
      </c>
      <c r="F66" s="172">
        <f>+'[1]CONSUMO DOMESTICO VARIEDAD'!E177/10000</f>
        <v>0.83109999999999995</v>
      </c>
      <c r="G66" s="246">
        <f>+'[1]CONSUMO DOMESTICO VARIEDAD'!E189/10000</f>
        <v>1.4434</v>
      </c>
      <c r="H66" s="246">
        <f>+'[1]CONSUMO DOMESTICO VARIEDAD'!E201/10000</f>
        <v>4.0968</v>
      </c>
      <c r="I66" s="7">
        <f t="shared" si="95"/>
        <v>1.8382984619648055</v>
      </c>
      <c r="J66" s="2"/>
      <c r="K66" s="42" t="s">
        <v>3</v>
      </c>
      <c r="L66" s="6">
        <f>+SUM('[1]CONSUMO DOMESTICO VARIEDAD'!E118:E129)/10000</f>
        <v>13.811299999999999</v>
      </c>
      <c r="M66" s="6">
        <f>+SUM(C61:C66)+SUM(B67:B72)</f>
        <v>13.031282000000001</v>
      </c>
      <c r="N66" s="6">
        <f>+SUM(D61:D66)+SUM(C67:C72)</f>
        <v>12.980656</v>
      </c>
      <c r="O66" s="6">
        <f>+SUM(E61:E66)+SUM(D67:D72)</f>
        <v>11.648986000000001</v>
      </c>
      <c r="P66" s="6">
        <f>+SUM(F61:F66)+SUM(E67:E72)</f>
        <v>10.546600000000002</v>
      </c>
      <c r="Q66" s="6">
        <f>+SUM(G61:G66)+SUM(F67:F72)</f>
        <v>11.663499999999999</v>
      </c>
      <c r="R66" s="37">
        <f t="shared" ref="R66" si="97">+SUM(H61:H66)+SUM(G67:G72)</f>
        <v>13.318000000000001</v>
      </c>
      <c r="S66" s="80">
        <f t="shared" si="90"/>
        <v>0.14185278861405259</v>
      </c>
      <c r="T66" s="7">
        <f t="shared" si="91"/>
        <v>4.3622327692027785E-3</v>
      </c>
    </row>
    <row r="67" spans="1:20">
      <c r="A67" s="42" t="s">
        <v>4</v>
      </c>
      <c r="B67" s="245">
        <f>+'[1]CONSUMO DOMESTICO VARIEDAD'!E130/10000</f>
        <v>1.1085739999999999</v>
      </c>
      <c r="C67" s="172">
        <f>+'[1]CONSUMO DOMESTICO VARIEDAD'!E142/10000</f>
        <v>0.90771399999999991</v>
      </c>
      <c r="D67" s="172">
        <f>+'[1]CONSUMO DOMESTICO VARIEDAD'!E154/10000</f>
        <v>1.131381</v>
      </c>
      <c r="E67" s="172">
        <f>+'[1]CONSUMO DOMESTICO VARIEDAD'!E166/10000</f>
        <v>1.1331</v>
      </c>
      <c r="F67" s="172">
        <f>+'[1]CONSUMO DOMESTICO VARIEDAD'!E178/10000</f>
        <v>1.3560000000000001</v>
      </c>
      <c r="G67" s="246">
        <f>+'[1]CONSUMO DOMESTICO VARIEDAD'!E190/10000</f>
        <v>1.1068</v>
      </c>
      <c r="H67" s="241"/>
      <c r="I67" s="7"/>
      <c r="J67" s="2"/>
      <c r="K67" s="42" t="s">
        <v>4</v>
      </c>
      <c r="L67" s="6">
        <f>+SUM('[1]CONSUMO DOMESTICO VARIEDAD'!E119:E130)/10000</f>
        <v>13.866401000000002</v>
      </c>
      <c r="M67" s="6">
        <f>+SUM(C61:C67)+SUM(B68:B72)</f>
        <v>12.830422</v>
      </c>
      <c r="N67" s="6">
        <f>+SUM(D61:D67)+SUM(C68:C72)</f>
        <v>13.204323</v>
      </c>
      <c r="O67" s="6">
        <f>+SUM(E61:E67)+SUM(D68:D72)</f>
        <v>11.650705000000002</v>
      </c>
      <c r="P67" s="6">
        <f>+SUM(F61:F67)+SUM(E68:E72)</f>
        <v>10.769500000000001</v>
      </c>
      <c r="Q67" s="6">
        <f>+SUM(G61:G67)+SUM(F68:F72)</f>
        <v>11.414299999999999</v>
      </c>
      <c r="R67" s="37"/>
      <c r="S67" s="80"/>
      <c r="T67" s="7"/>
    </row>
    <row r="68" spans="1:20">
      <c r="A68" s="42" t="s">
        <v>5</v>
      </c>
      <c r="B68" s="245">
        <f>+'[1]CONSUMO DOMESTICO VARIEDAD'!E131/10000</f>
        <v>2.599062</v>
      </c>
      <c r="C68" s="172">
        <f>+'[1]CONSUMO DOMESTICO VARIEDAD'!E143/10000</f>
        <v>1.1133469999999999</v>
      </c>
      <c r="D68" s="172">
        <f>+'[1]CONSUMO DOMESTICO VARIEDAD'!E155/10000</f>
        <v>1.187902</v>
      </c>
      <c r="E68" s="172">
        <f>+'[1]CONSUMO DOMESTICO VARIEDAD'!E167/10000</f>
        <v>1.0316000000000001</v>
      </c>
      <c r="F68" s="172">
        <f>+'[1]CONSUMO DOMESTICO VARIEDAD'!E179/10000</f>
        <v>1.577</v>
      </c>
      <c r="G68" s="246">
        <f>+'[1]CONSUMO DOMESTICO VARIEDAD'!E191/10000</f>
        <v>1.3724000000000001</v>
      </c>
      <c r="H68" s="241"/>
      <c r="I68" s="7"/>
      <c r="J68" s="2"/>
      <c r="K68" s="42" t="s">
        <v>5</v>
      </c>
      <c r="L68" s="6">
        <f>+SUM('[1]CONSUMO DOMESTICO VARIEDAD'!E120:E131)/10000</f>
        <v>15.230791</v>
      </c>
      <c r="M68" s="6">
        <f>+SUM(C61:C68)+SUM(B69:B72)</f>
        <v>11.344707</v>
      </c>
      <c r="N68" s="6">
        <f>+SUM(D61:D68)+SUM(C69:C72)</f>
        <v>13.278878000000001</v>
      </c>
      <c r="O68" s="6">
        <f>+SUM(E61:E68)+SUM(D69:D72)</f>
        <v>11.494403</v>
      </c>
      <c r="P68" s="6">
        <f>+SUM(F61:F68)+SUM(E69:E72)</f>
        <v>11.3149</v>
      </c>
      <c r="Q68" s="6">
        <f>+SUM(G61:G68)+SUM(F69:F72)</f>
        <v>11.2097</v>
      </c>
      <c r="R68" s="37"/>
      <c r="S68" s="80"/>
      <c r="T68" s="7"/>
    </row>
    <row r="69" spans="1:20">
      <c r="A69" s="42" t="s">
        <v>6</v>
      </c>
      <c r="B69" s="245">
        <f>+'[1]CONSUMO DOMESTICO VARIEDAD'!E132/10000</f>
        <v>1.2711250000000001</v>
      </c>
      <c r="C69" s="172">
        <f>+'[1]CONSUMO DOMESTICO VARIEDAD'!E144/10000</f>
        <v>1.2838270000000001</v>
      </c>
      <c r="D69" s="172">
        <f>+'[1]CONSUMO DOMESTICO VARIEDAD'!E156/10000</f>
        <v>1.6501700000000001</v>
      </c>
      <c r="E69" s="172">
        <f>+'[1]CONSUMO DOMESTICO VARIEDAD'!E168/10000</f>
        <v>0.9264</v>
      </c>
      <c r="F69" s="172">
        <f>+'[1]CONSUMO DOMESTICO VARIEDAD'!E180/10000</f>
        <v>0.86550000000000005</v>
      </c>
      <c r="G69" s="246">
        <f>+'[1]CONSUMO DOMESTICO VARIEDAD'!E192/10000</f>
        <v>0.83079999999999998</v>
      </c>
      <c r="H69" s="241"/>
      <c r="I69" s="7"/>
      <c r="J69" s="2"/>
      <c r="K69" s="42" t="s">
        <v>6</v>
      </c>
      <c r="L69" s="6">
        <f>+SUM('[1]CONSUMO DOMESTICO VARIEDAD'!E121:E132)/10000</f>
        <v>14.672346000000003</v>
      </c>
      <c r="M69" s="6">
        <f>+SUM(C61:C69)+SUM(B70:B72)</f>
        <v>11.357409000000001</v>
      </c>
      <c r="N69" s="6">
        <f>+SUM(D61:D69)+SUM(C70:C72)</f>
        <v>13.645221000000001</v>
      </c>
      <c r="O69" s="6">
        <f>+SUM(E61:E69)+SUM(D70:D72)</f>
        <v>10.770633</v>
      </c>
      <c r="P69" s="6">
        <f>+SUM(F61:F69)+SUM(E70:E72)</f>
        <v>11.254</v>
      </c>
      <c r="Q69" s="6">
        <f>+SUM(G61:G69)+SUM(F70:F72)</f>
        <v>11.175000000000001</v>
      </c>
      <c r="R69" s="37"/>
      <c r="S69" s="80"/>
      <c r="T69" s="7"/>
    </row>
    <row r="70" spans="1:20">
      <c r="A70" s="42" t="s">
        <v>7</v>
      </c>
      <c r="B70" s="245">
        <f>+'[1]CONSUMO DOMESTICO VARIEDAD'!E133/10000</f>
        <v>1.5578209999999999</v>
      </c>
      <c r="C70" s="172">
        <f>+'[1]CONSUMO DOMESTICO VARIEDAD'!E145/10000</f>
        <v>1.8923479999999999</v>
      </c>
      <c r="D70" s="172">
        <f>+'[1]CONSUMO DOMESTICO VARIEDAD'!E157/10000</f>
        <v>1.1354919999999999</v>
      </c>
      <c r="E70" s="172">
        <f>+'[1]CONSUMO DOMESTICO VARIEDAD'!E169/10000</f>
        <v>1.4141999999999999</v>
      </c>
      <c r="F70" s="172">
        <f>+'[1]CONSUMO DOMESTICO VARIEDAD'!E181/10000</f>
        <v>1.7635000000000001</v>
      </c>
      <c r="G70" s="246">
        <f>+'[1]CONSUMO DOMESTICO VARIEDAD'!E193/10000</f>
        <v>0.46639999999999998</v>
      </c>
      <c r="H70" s="241"/>
      <c r="I70" s="7"/>
      <c r="J70" s="2"/>
      <c r="K70" s="42" t="s">
        <v>7</v>
      </c>
      <c r="L70" s="6">
        <f>+SUM('[1]CONSUMO DOMESTICO VARIEDAD'!E122:E133)/10000</f>
        <v>14.385767999999999</v>
      </c>
      <c r="M70" s="6">
        <f>+SUM(C61:C70)+SUM(B71:B72)</f>
        <v>11.691936</v>
      </c>
      <c r="N70" s="6">
        <f>+SUM(D61:D70)+SUM(C71:C72)</f>
        <v>12.888365</v>
      </c>
      <c r="O70" s="6">
        <f>+SUM(E61:E70)+SUM(D71:D72)</f>
        <v>11.049341</v>
      </c>
      <c r="P70" s="6">
        <f>+SUM(F61:F70)+SUM(E71:E72)</f>
        <v>11.603300000000001</v>
      </c>
      <c r="Q70" s="6">
        <f>+SUM(G61:G70)+SUM(F71:F72)</f>
        <v>9.8779000000000003</v>
      </c>
      <c r="R70" s="37"/>
      <c r="S70" s="80"/>
      <c r="T70" s="7"/>
    </row>
    <row r="71" spans="1:20">
      <c r="A71" s="42" t="s">
        <v>8</v>
      </c>
      <c r="B71" s="245">
        <f>+'[1]CONSUMO DOMESTICO VARIEDAD'!E134/10000</f>
        <v>1.012256</v>
      </c>
      <c r="C71" s="172">
        <f>+'[1]CONSUMO DOMESTICO VARIEDAD'!E146/10000</f>
        <v>1.1389670000000001</v>
      </c>
      <c r="D71" s="172">
        <f>+'[1]CONSUMO DOMESTICO VARIEDAD'!E158/10000</f>
        <v>1.0168600000000001</v>
      </c>
      <c r="E71" s="172">
        <f>+'[1]CONSUMO DOMESTICO VARIEDAD'!E170/10000</f>
        <v>0.89629999999999999</v>
      </c>
      <c r="F71" s="172">
        <f>+'[1]CONSUMO DOMESTICO VARIEDAD'!E182/10000</f>
        <v>1.3137000000000001</v>
      </c>
      <c r="G71" s="246">
        <f>+'[1]CONSUMO DOMESTICO VARIEDAD'!E194/10000</f>
        <v>0.69240000000000002</v>
      </c>
      <c r="H71" s="241"/>
      <c r="I71" s="7"/>
      <c r="J71" s="2"/>
      <c r="K71" s="42" t="s">
        <v>8</v>
      </c>
      <c r="L71" s="6">
        <f>+SUM('[1]CONSUMO DOMESTICO VARIEDAD'!E123:E134)/10000</f>
        <v>14.005889999999999</v>
      </c>
      <c r="M71" s="6">
        <f>+SUM(C61:C71)+SUM(B72)</f>
        <v>11.818647000000002</v>
      </c>
      <c r="N71" s="6">
        <f>+SUM(D61:D71)+SUM(C72)</f>
        <v>12.766258000000001</v>
      </c>
      <c r="O71" s="6">
        <f>+SUM(E61:E71)+SUM(D72)</f>
        <v>10.928781000000001</v>
      </c>
      <c r="P71" s="6">
        <f>+SUM(F61:F71)+SUM(E72)</f>
        <v>12.020700000000001</v>
      </c>
      <c r="Q71" s="6">
        <f>+SUM(G61:G71)+SUM(F72)</f>
        <v>9.2565999999999988</v>
      </c>
      <c r="R71" s="37"/>
      <c r="S71" s="80"/>
      <c r="T71" s="7"/>
    </row>
    <row r="72" spans="1:20">
      <c r="A72" s="42" t="s">
        <v>9</v>
      </c>
      <c r="B72" s="245">
        <f>+'[1]CONSUMO DOMESTICO VARIEDAD'!E135/10000</f>
        <v>0.98281700000000005</v>
      </c>
      <c r="C72" s="172">
        <f>+'[1]CONSUMO DOMESTICO VARIEDAD'!E147/10000</f>
        <v>1.192296</v>
      </c>
      <c r="D72" s="172">
        <f>+'[1]CONSUMO DOMESTICO VARIEDAD'!E159/10000</f>
        <v>0.83898099999999998</v>
      </c>
      <c r="E72" s="172">
        <f>+'[1]CONSUMO DOMESTICO VARIEDAD'!E171/10000</f>
        <v>0.68679999999999997</v>
      </c>
      <c r="F72" s="172">
        <f>+'[1]CONSUMO DOMESTICO VARIEDAD'!E183/10000</f>
        <v>0.94389999999999996</v>
      </c>
      <c r="G72" s="246">
        <f>+'[1]CONSUMO DOMESTICO VARIEDAD'!E195/10000</f>
        <v>0.71389999999999998</v>
      </c>
      <c r="H72" s="241"/>
      <c r="I72" s="7"/>
      <c r="J72" s="2"/>
      <c r="K72" s="42" t="s">
        <v>9</v>
      </c>
      <c r="L72" s="6">
        <f>+SUM('[1]CONSUMO DOMESTICO VARIEDAD'!E124:E135)/10000</f>
        <v>13.793037</v>
      </c>
      <c r="M72" s="6">
        <f>+SUM(C61:C72)</f>
        <v>12.028126000000002</v>
      </c>
      <c r="N72" s="6">
        <f>+SUM(D61:D72)</f>
        <v>12.412943</v>
      </c>
      <c r="O72" s="6">
        <f>+SUM(E61:E72)</f>
        <v>10.7766</v>
      </c>
      <c r="P72" s="6">
        <f>+SUM(F61:F72)</f>
        <v>12.277800000000001</v>
      </c>
      <c r="Q72" s="6">
        <f>+SUM(G61:G72)</f>
        <v>9.0266000000000002</v>
      </c>
      <c r="R72" s="37"/>
      <c r="S72" s="80"/>
      <c r="T72" s="7"/>
    </row>
    <row r="73" spans="1:20" ht="28">
      <c r="A73" s="53" t="s">
        <v>13</v>
      </c>
      <c r="B73" s="247">
        <f>SUM(B61:B72)</f>
        <v>13.793037</v>
      </c>
      <c r="C73" s="173">
        <f t="shared" ref="C73:G73" si="98">SUM(C61:C72)</f>
        <v>12.028126000000002</v>
      </c>
      <c r="D73" s="173">
        <f t="shared" si="98"/>
        <v>12.412943</v>
      </c>
      <c r="E73" s="173">
        <f t="shared" si="98"/>
        <v>10.7766</v>
      </c>
      <c r="F73" s="173">
        <f t="shared" si="98"/>
        <v>12.277800000000001</v>
      </c>
      <c r="G73" s="248">
        <f t="shared" si="98"/>
        <v>9.0266000000000002</v>
      </c>
      <c r="H73" s="248"/>
      <c r="I73" s="56"/>
      <c r="J73" s="3"/>
      <c r="K73" s="43" t="s">
        <v>14</v>
      </c>
      <c r="L73" s="46">
        <f>+AVERAGE(L61:L72)</f>
        <v>14.375877166666664</v>
      </c>
      <c r="M73" s="46">
        <f>+AVERAGE(M61:M72)</f>
        <v>12.580539583333335</v>
      </c>
      <c r="N73" s="46">
        <f t="shared" ref="N73:R73" si="99">+AVERAGE(N61:N72)</f>
        <v>12.807168833333336</v>
      </c>
      <c r="O73" s="46">
        <f t="shared" si="99"/>
        <v>11.642162666666669</v>
      </c>
      <c r="P73" s="46">
        <f t="shared" si="99"/>
        <v>11.028925000000003</v>
      </c>
      <c r="Q73" s="46">
        <f t="shared" si="99"/>
        <v>11.074283333333332</v>
      </c>
      <c r="R73" s="215">
        <f t="shared" si="99"/>
        <v>10.149533333333332</v>
      </c>
      <c r="S73" s="81">
        <f>+Q73/P73-1</f>
        <v>4.1126703947418353E-3</v>
      </c>
      <c r="T73" s="77">
        <f>+POWER(Q73/L73,0.2)-1</f>
        <v>-5.0846932884167639E-2</v>
      </c>
    </row>
    <row r="74" spans="1:20" ht="28">
      <c r="A74" s="57" t="s">
        <v>15</v>
      </c>
      <c r="B74" s="213">
        <f t="shared" ref="B74:G74" si="100">+B73/B$163</f>
        <v>1.464791883929918E-2</v>
      </c>
      <c r="C74" s="58">
        <f t="shared" si="100"/>
        <v>1.3476846576426078E-2</v>
      </c>
      <c r="D74" s="58">
        <f t="shared" si="100"/>
        <v>1.4784316285059315E-2</v>
      </c>
      <c r="E74" s="58">
        <f t="shared" si="100"/>
        <v>1.2173382420269406E-2</v>
      </c>
      <c r="F74" s="58">
        <f t="shared" si="100"/>
        <v>1.3020408587458846E-2</v>
      </c>
      <c r="G74" s="206">
        <f t="shared" si="100"/>
        <v>1.078428280325882E-2</v>
      </c>
      <c r="H74" s="203"/>
      <c r="I74" s="60"/>
      <c r="J74" s="3"/>
      <c r="K74" s="44" t="s">
        <v>15</v>
      </c>
      <c r="L74" s="48">
        <f t="shared" ref="L74:R74" si="101">+L73/L$163</f>
        <v>1.4609071733799057E-2</v>
      </c>
      <c r="M74" s="48">
        <f t="shared" si="101"/>
        <v>1.3791419554352723E-2</v>
      </c>
      <c r="N74" s="48">
        <f t="shared" si="101"/>
        <v>1.4716155658112223E-2</v>
      </c>
      <c r="O74" s="48">
        <f t="shared" si="101"/>
        <v>1.3622835275481393E-2</v>
      </c>
      <c r="P74" s="48">
        <f t="shared" si="101"/>
        <v>1.2005778575426874E-2</v>
      </c>
      <c r="Q74" s="48">
        <f t="shared" si="101"/>
        <v>1.2537102294950465E-2</v>
      </c>
      <c r="R74" s="203">
        <f t="shared" si="101"/>
        <v>1.2101973091883695E-2</v>
      </c>
      <c r="S74" s="74"/>
      <c r="T74" s="78"/>
    </row>
    <row r="75" spans="1:20" ht="29" thickBot="1">
      <c r="A75" s="61" t="s">
        <v>12</v>
      </c>
      <c r="B75" s="214"/>
      <c r="C75" s="63">
        <f>+C73/B73-1</f>
        <v>-0.12795666393122829</v>
      </c>
      <c r="D75" s="63">
        <f t="shared" ref="D75:G75" si="102">+D73/C73-1</f>
        <v>3.1993096846507862E-2</v>
      </c>
      <c r="E75" s="63">
        <f t="shared" si="102"/>
        <v>-0.13182554693113469</v>
      </c>
      <c r="F75" s="63">
        <f t="shared" si="102"/>
        <v>0.13930182061132457</v>
      </c>
      <c r="G75" s="207">
        <f t="shared" si="102"/>
        <v>-0.26480314062779986</v>
      </c>
      <c r="H75" s="202"/>
      <c r="I75" s="65"/>
      <c r="J75" s="2"/>
      <c r="K75" s="45" t="s">
        <v>12</v>
      </c>
      <c r="L75" s="49"/>
      <c r="M75" s="50">
        <f>+M73/L73-1</f>
        <v>-0.12488542873030217</v>
      </c>
      <c r="N75" s="50">
        <f t="shared" ref="N75:R75" si="103">+N73/M73-1</f>
        <v>1.801427104925124E-2</v>
      </c>
      <c r="O75" s="50">
        <f t="shared" si="103"/>
        <v>-9.0965160358821406E-2</v>
      </c>
      <c r="P75" s="50">
        <f t="shared" si="103"/>
        <v>-5.2673861740693773E-2</v>
      </c>
      <c r="Q75" s="50">
        <f t="shared" si="103"/>
        <v>4.1126703947418353E-3</v>
      </c>
      <c r="R75" s="202">
        <f t="shared" si="103"/>
        <v>-8.3504274919219745E-2</v>
      </c>
      <c r="S75" s="75"/>
      <c r="T75" s="52"/>
    </row>
    <row r="76" spans="1:20" ht="15" thickBo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</row>
    <row r="77" spans="1:20" ht="15" thickBot="1">
      <c r="A77" s="275" t="s">
        <v>265</v>
      </c>
      <c r="B77" s="276"/>
      <c r="C77" s="276"/>
      <c r="D77" s="276"/>
      <c r="E77" s="276"/>
      <c r="F77" s="276"/>
      <c r="G77" s="276"/>
      <c r="H77" s="276"/>
      <c r="I77" s="277"/>
      <c r="J77" s="2"/>
      <c r="K77" s="275" t="s">
        <v>266</v>
      </c>
      <c r="L77" s="276"/>
      <c r="M77" s="276"/>
      <c r="N77" s="276"/>
      <c r="O77" s="276"/>
      <c r="P77" s="276"/>
      <c r="Q77" s="276"/>
      <c r="R77" s="276"/>
      <c r="S77" s="276"/>
      <c r="T77" s="277"/>
    </row>
    <row r="78" spans="1:20" ht="42">
      <c r="A78" s="38"/>
      <c r="B78" s="209">
        <v>2016</v>
      </c>
      <c r="C78" s="39">
        <f>+B78+1</f>
        <v>2017</v>
      </c>
      <c r="D78" s="39">
        <f t="shared" ref="D78:G78" si="104">+C78+1</f>
        <v>2018</v>
      </c>
      <c r="E78" s="39">
        <f t="shared" si="104"/>
        <v>2019</v>
      </c>
      <c r="F78" s="39">
        <f t="shared" si="104"/>
        <v>2020</v>
      </c>
      <c r="G78" s="210">
        <f t="shared" si="104"/>
        <v>2021</v>
      </c>
      <c r="H78" s="40">
        <f>+H60</f>
        <v>2022</v>
      </c>
      <c r="I78" s="41" t="s">
        <v>16</v>
      </c>
      <c r="J78" s="2"/>
      <c r="K78" s="67"/>
      <c r="L78" s="66">
        <v>2016</v>
      </c>
      <c r="M78" s="66">
        <f>+L78+1</f>
        <v>2017</v>
      </c>
      <c r="N78" s="66">
        <f t="shared" ref="N78:Q78" si="105">+M78+1</f>
        <v>2018</v>
      </c>
      <c r="O78" s="66">
        <f t="shared" si="105"/>
        <v>2019</v>
      </c>
      <c r="P78" s="66">
        <f t="shared" si="105"/>
        <v>2020</v>
      </c>
      <c r="Q78" s="66">
        <f t="shared" si="105"/>
        <v>2021</v>
      </c>
      <c r="R78" s="40">
        <v>2022</v>
      </c>
      <c r="S78" s="79" t="s">
        <v>16</v>
      </c>
      <c r="T78" s="76" t="s">
        <v>21</v>
      </c>
    </row>
    <row r="79" spans="1:20">
      <c r="A79" s="42" t="s">
        <v>10</v>
      </c>
      <c r="B79" s="245">
        <f>+'[1]CONSUMO DOMESTICO VARIEDAD'!F124/10000</f>
        <v>0.36893400000000004</v>
      </c>
      <c r="C79" s="172">
        <f>+'[1]CONSUMO DOMESTICO VARIEDAD'!F136/10000</f>
        <v>0.20824299999999998</v>
      </c>
      <c r="D79" s="172">
        <f>+'[1]CONSUMO DOMESTICO VARIEDAD'!F148/10000</f>
        <v>0.26628200000000002</v>
      </c>
      <c r="E79" s="172">
        <f>+'[1]CONSUMO DOMESTICO VARIEDAD'!F160/10000</f>
        <v>0.46810000000000002</v>
      </c>
      <c r="F79" s="172">
        <f>+'[1]CONSUMO DOMESTICO VARIEDAD'!F172/10000</f>
        <v>0.40789999999999998</v>
      </c>
      <c r="G79" s="246">
        <f>+'[1]CONSUMO DOMESTICO VARIEDAD'!F184/10000</f>
        <v>0.19409999999999999</v>
      </c>
      <c r="H79" s="246">
        <f>+'[1]CONSUMO DOMESTICO VARIEDAD'!F196/10000</f>
        <v>0.2555</v>
      </c>
      <c r="I79" s="7">
        <f t="shared" ref="I79:I84" si="106">+H79/G79-1</f>
        <v>0.31633178773827919</v>
      </c>
      <c r="J79" s="2"/>
      <c r="K79" s="42" t="s">
        <v>10</v>
      </c>
      <c r="L79" s="6">
        <f>+SUM('[1]CONSUMO DOMESTICO VARIEDAD'!F113:F124)/10000</f>
        <v>4.2792399999999997</v>
      </c>
      <c r="M79" s="6">
        <f>+SUM(C79)+SUM(B80:B90)</f>
        <v>4.1896439999999995</v>
      </c>
      <c r="N79" s="6">
        <f>+SUM(D79)+SUM(C80:C90)</f>
        <v>3.5333260000000002</v>
      </c>
      <c r="O79" s="6">
        <f>+SUM(E79)+SUM(D80:D90)</f>
        <v>4.3484220000000002</v>
      </c>
      <c r="P79" s="6">
        <f t="shared" ref="P79" si="107">+SUM(F79)+SUM(E80:E90)</f>
        <v>4.9223999999999988</v>
      </c>
      <c r="Q79" s="6">
        <f t="shared" ref="Q79:R79" si="108">+SUM(G79)+SUM(F80:F90)</f>
        <v>4.8127999999999993</v>
      </c>
      <c r="R79" s="37">
        <f t="shared" si="108"/>
        <v>4.3465999999999996</v>
      </c>
      <c r="S79" s="80">
        <f t="shared" ref="S79:S84" si="109">+R79/Q79-1</f>
        <v>-9.6866688829787218E-2</v>
      </c>
      <c r="T79" s="7">
        <f t="shared" ref="T79:T84" si="110">+POWER(R79/M79,0.2)-1</f>
        <v>7.3827519522824403E-3</v>
      </c>
    </row>
    <row r="80" spans="1:20">
      <c r="A80" s="42" t="s">
        <v>11</v>
      </c>
      <c r="B80" s="245">
        <f>+'[1]CONSUMO DOMESTICO VARIEDAD'!F125/10000</f>
        <v>0.198323</v>
      </c>
      <c r="C80" s="172">
        <f>+'[1]CONSUMO DOMESTICO VARIEDAD'!F137/10000</f>
        <v>0.19766800000000001</v>
      </c>
      <c r="D80" s="172">
        <f>+'[1]CONSUMO DOMESTICO VARIEDAD'!F149/10000</f>
        <v>0.25077500000000003</v>
      </c>
      <c r="E80" s="172">
        <f>+'[1]CONSUMO DOMESTICO VARIEDAD'!F161/10000</f>
        <v>0.31900000000000001</v>
      </c>
      <c r="F80" s="172">
        <f>+'[1]CONSUMO DOMESTICO VARIEDAD'!F173/10000</f>
        <v>0.24479999999999999</v>
      </c>
      <c r="G80" s="246">
        <f>+'[1]CONSUMO DOMESTICO VARIEDAD'!F185/10000</f>
        <v>0.20569999999999999</v>
      </c>
      <c r="H80" s="246">
        <f>+'[1]CONSUMO DOMESTICO VARIEDAD'!F197/10000</f>
        <v>0.14910000000000001</v>
      </c>
      <c r="I80" s="7">
        <f t="shared" si="106"/>
        <v>-0.27515799708313071</v>
      </c>
      <c r="J80" s="2"/>
      <c r="K80" s="42" t="s">
        <v>11</v>
      </c>
      <c r="L80" s="6">
        <f>+SUM('[1]CONSUMO DOMESTICO VARIEDAD'!F114:F125)/10000</f>
        <v>4.3218519999999998</v>
      </c>
      <c r="M80" s="6">
        <f>+SUM(C79:C80)+SUM(B81:B90)</f>
        <v>4.1889890000000003</v>
      </c>
      <c r="N80" s="6">
        <f>+SUM(D79:D80)+SUM(C81:C90)</f>
        <v>3.5864330000000004</v>
      </c>
      <c r="O80" s="6">
        <f>+SUM(E79:E80)+SUM(D81:D90)</f>
        <v>4.4166470000000002</v>
      </c>
      <c r="P80" s="6">
        <f t="shared" ref="P80" si="111">+SUM(F79:F80)+SUM(E81:E90)</f>
        <v>4.8481999999999994</v>
      </c>
      <c r="Q80" s="6">
        <f t="shared" ref="Q80:R80" si="112">+SUM(G79:G80)+SUM(F81:F90)</f>
        <v>4.7736999999999998</v>
      </c>
      <c r="R80" s="37">
        <f t="shared" si="112"/>
        <v>4.29</v>
      </c>
      <c r="S80" s="80">
        <f t="shared" si="109"/>
        <v>-0.10132601545970632</v>
      </c>
      <c r="T80" s="7">
        <f t="shared" si="110"/>
        <v>4.7768362598230585E-3</v>
      </c>
    </row>
    <row r="81" spans="1:20">
      <c r="A81" s="42" t="s">
        <v>0</v>
      </c>
      <c r="B81" s="245">
        <f>+'[1]CONSUMO DOMESTICO VARIEDAD'!F126/10000</f>
        <v>0.304836</v>
      </c>
      <c r="C81" s="172">
        <f>+'[1]CONSUMO DOMESTICO VARIEDAD'!F138/10000</f>
        <v>0.37807299999999999</v>
      </c>
      <c r="D81" s="172">
        <f>+'[1]CONSUMO DOMESTICO VARIEDAD'!F150/10000</f>
        <v>0.24801300000000001</v>
      </c>
      <c r="E81" s="172">
        <f>+'[1]CONSUMO DOMESTICO VARIEDAD'!F162/10000</f>
        <v>0.21629999999999999</v>
      </c>
      <c r="F81" s="172">
        <f>+'[1]CONSUMO DOMESTICO VARIEDAD'!F174/10000</f>
        <v>0.3362</v>
      </c>
      <c r="G81" s="246">
        <f>+'[1]CONSUMO DOMESTICO VARIEDAD'!F186/10000</f>
        <v>0.30370000000000003</v>
      </c>
      <c r="H81" s="246">
        <f>+'[1]CONSUMO DOMESTICO VARIEDAD'!F198/10000</f>
        <v>0.23019999999999999</v>
      </c>
      <c r="I81" s="7">
        <f t="shared" si="106"/>
        <v>-0.24201514652617728</v>
      </c>
      <c r="J81" s="2"/>
      <c r="K81" s="42" t="s">
        <v>0</v>
      </c>
      <c r="L81" s="6">
        <f>+SUM('[1]CONSUMO DOMESTICO VARIEDAD'!F115:F126)/10000</f>
        <v>4.3217190000000008</v>
      </c>
      <c r="M81" s="6">
        <f>+SUM(C79:C81)+SUM(B82:B90)</f>
        <v>4.2622259999999992</v>
      </c>
      <c r="N81" s="6">
        <f>+SUM(D79:D81)+SUM(C82:C90)</f>
        <v>3.4563730000000006</v>
      </c>
      <c r="O81" s="6">
        <f>+SUM(E79:E81)+SUM(D82:D90)</f>
        <v>4.3849340000000003</v>
      </c>
      <c r="P81" s="6">
        <f t="shared" ref="P81" si="113">+SUM(F79:F81)+SUM(E82:E90)</f>
        <v>4.9680999999999997</v>
      </c>
      <c r="Q81" s="6">
        <f t="shared" ref="Q81" si="114">+SUM(G79:G81)+SUM(F82:F90)</f>
        <v>4.7412000000000001</v>
      </c>
      <c r="R81" s="37">
        <f t="shared" ref="R81" si="115">+SUM(H79:H81)+SUM(G82:G90)</f>
        <v>4.2165000000000008</v>
      </c>
      <c r="S81" s="80">
        <f t="shared" si="109"/>
        <v>-0.11066818526955191</v>
      </c>
      <c r="T81" s="7">
        <f t="shared" si="110"/>
        <v>-2.1549066449518817E-3</v>
      </c>
    </row>
    <row r="82" spans="1:20">
      <c r="A82" s="42" t="s">
        <v>1</v>
      </c>
      <c r="B82" s="245">
        <f>+'[1]CONSUMO DOMESTICO VARIEDAD'!F127/10000</f>
        <v>0.329092</v>
      </c>
      <c r="C82" s="172">
        <f>+'[1]CONSUMO DOMESTICO VARIEDAD'!F139/10000</f>
        <v>0.24227699999999999</v>
      </c>
      <c r="D82" s="172">
        <f>+'[1]CONSUMO DOMESTICO VARIEDAD'!F151/10000</f>
        <v>0.23568000000000003</v>
      </c>
      <c r="E82" s="172">
        <f>+'[1]CONSUMO DOMESTICO VARIEDAD'!F163/10000</f>
        <v>0.24379999999999999</v>
      </c>
      <c r="F82" s="172">
        <f>+'[1]CONSUMO DOMESTICO VARIEDAD'!F175/10000</f>
        <v>0.44290000000000002</v>
      </c>
      <c r="G82" s="246">
        <f>+'[1]CONSUMO DOMESTICO VARIEDAD'!F187/10000</f>
        <v>0.18360000000000001</v>
      </c>
      <c r="H82" s="246">
        <f>+'[1]CONSUMO DOMESTICO VARIEDAD'!F199/10000</f>
        <v>0.33860000000000001</v>
      </c>
      <c r="I82" s="7">
        <f t="shared" si="106"/>
        <v>0.84422657952069713</v>
      </c>
      <c r="J82" s="2"/>
      <c r="K82" s="42" t="s">
        <v>1</v>
      </c>
      <c r="L82" s="6">
        <f>+SUM('[1]CONSUMO DOMESTICO VARIEDAD'!F116:F127)/10000</f>
        <v>4.31386</v>
      </c>
      <c r="M82" s="6">
        <f>+SUM(C79:C82)+SUM(B83:B90)</f>
        <v>4.1754110000000004</v>
      </c>
      <c r="N82" s="6">
        <f>+SUM(D79:D82)+SUM(C83:C90)</f>
        <v>3.449776</v>
      </c>
      <c r="O82" s="6">
        <f>+SUM(E79:E82)+SUM(D83:D90)</f>
        <v>4.3930540000000002</v>
      </c>
      <c r="P82" s="6">
        <f t="shared" ref="P82" si="116">+SUM(F79:F82)+SUM(E83:E90)</f>
        <v>5.1672000000000002</v>
      </c>
      <c r="Q82" s="6">
        <f t="shared" ref="Q82" si="117">+SUM(G79:G82)+SUM(F83:F90)</f>
        <v>4.4819000000000004</v>
      </c>
      <c r="R82" s="37">
        <f t="shared" ref="R82" si="118">+SUM(H79:H82)+SUM(G83:G90)</f>
        <v>4.3715000000000002</v>
      </c>
      <c r="S82" s="80">
        <f t="shared" si="109"/>
        <v>-2.4632410361677071E-2</v>
      </c>
      <c r="T82" s="7">
        <f t="shared" si="110"/>
        <v>9.2209338798563412E-3</v>
      </c>
    </row>
    <row r="83" spans="1:20">
      <c r="A83" s="42" t="s">
        <v>2</v>
      </c>
      <c r="B83" s="245">
        <f>+'[1]CONSUMO DOMESTICO VARIEDAD'!F128/10000</f>
        <v>0.27427399999999996</v>
      </c>
      <c r="C83" s="172">
        <f>+'[1]CONSUMO DOMESTICO VARIEDAD'!F140/10000</f>
        <v>0.165599</v>
      </c>
      <c r="D83" s="172">
        <f>+'[1]CONSUMO DOMESTICO VARIEDAD'!F152/10000</f>
        <v>0.25400900000000004</v>
      </c>
      <c r="E83" s="172">
        <f>+'[1]CONSUMO DOMESTICO VARIEDAD'!F164/10000</f>
        <v>0.30380000000000001</v>
      </c>
      <c r="F83" s="172">
        <f>+'[1]CONSUMO DOMESTICO VARIEDAD'!F176/10000</f>
        <v>0.36099999999999999</v>
      </c>
      <c r="G83" s="246">
        <f>+'[1]CONSUMO DOMESTICO VARIEDAD'!F188/10000</f>
        <v>0.1812</v>
      </c>
      <c r="H83" s="246">
        <f>+'[1]CONSUMO DOMESTICO VARIEDAD'!F200/10000</f>
        <v>0.23130000000000001</v>
      </c>
      <c r="I83" s="7">
        <f t="shared" si="106"/>
        <v>0.2764900662251657</v>
      </c>
      <c r="J83" s="2"/>
      <c r="K83" s="42" t="s">
        <v>2</v>
      </c>
      <c r="L83" s="6">
        <f>+SUM('[1]CONSUMO DOMESTICO VARIEDAD'!F117:F128)/10000</f>
        <v>4.3780890000000001</v>
      </c>
      <c r="M83" s="6">
        <f>+SUM(C79:C83)+SUM(B84:B90)</f>
        <v>4.0667360000000006</v>
      </c>
      <c r="N83" s="6">
        <f>+SUM(D79:D83)+SUM(C84:C90)</f>
        <v>3.5381860000000001</v>
      </c>
      <c r="O83" s="6">
        <f>+SUM(E79:E83)+SUM(D84:D90)</f>
        <v>4.4428450000000002</v>
      </c>
      <c r="P83" s="6">
        <f t="shared" ref="P83" si="119">+SUM(F79:F83)+SUM(E84:E90)</f>
        <v>5.2244000000000002</v>
      </c>
      <c r="Q83" s="6">
        <f t="shared" ref="Q83" si="120">+SUM(G79:G83)+SUM(F84:F90)</f>
        <v>4.3021000000000003</v>
      </c>
      <c r="R83" s="37">
        <f t="shared" ref="R83" si="121">+SUM(H79:H83)+SUM(G84:G90)</f>
        <v>4.4216000000000006</v>
      </c>
      <c r="S83" s="80">
        <f t="shared" si="109"/>
        <v>2.777713209827759E-2</v>
      </c>
      <c r="T83" s="7">
        <f t="shared" si="110"/>
        <v>1.6872948858421166E-2</v>
      </c>
    </row>
    <row r="84" spans="1:20">
      <c r="A84" s="42" t="s">
        <v>3</v>
      </c>
      <c r="B84" s="245">
        <f>+'[1]CONSUMO DOMESTICO VARIEDAD'!F129/10000</f>
        <v>0.41641999999999996</v>
      </c>
      <c r="C84" s="172">
        <f>+'[1]CONSUMO DOMESTICO VARIEDAD'!F141/10000</f>
        <v>0.243168</v>
      </c>
      <c r="D84" s="172">
        <f>+'[1]CONSUMO DOMESTICO VARIEDAD'!F153/10000</f>
        <v>0.54977799999999999</v>
      </c>
      <c r="E84" s="172">
        <f>+'[1]CONSUMO DOMESTICO VARIEDAD'!F165/10000</f>
        <v>0.59499999999999997</v>
      </c>
      <c r="F84" s="172">
        <f>+'[1]CONSUMO DOMESTICO VARIEDAD'!F177/10000</f>
        <v>0.49940000000000001</v>
      </c>
      <c r="G84" s="246">
        <f>+'[1]CONSUMO DOMESTICO VARIEDAD'!F189/10000</f>
        <v>0.29389999999999999</v>
      </c>
      <c r="H84" s="246">
        <f>+'[1]CONSUMO DOMESTICO VARIEDAD'!F201/10000</f>
        <v>0.47270000000000001</v>
      </c>
      <c r="I84" s="7">
        <f t="shared" si="106"/>
        <v>0.60837019394351821</v>
      </c>
      <c r="J84" s="2"/>
      <c r="K84" s="42" t="s">
        <v>3</v>
      </c>
      <c r="L84" s="6">
        <f>+SUM('[1]CONSUMO DOMESTICO VARIEDAD'!F118:F129)/10000</f>
        <v>4.4493359999999997</v>
      </c>
      <c r="M84" s="6">
        <f>+SUM(C79:C84)+SUM(B85:B90)</f>
        <v>3.8934839999999999</v>
      </c>
      <c r="N84" s="6">
        <f>+SUM(D79:D84)+SUM(C85:C90)</f>
        <v>3.8447960000000001</v>
      </c>
      <c r="O84" s="6">
        <f>+SUM(E79:E84)+SUM(D85:D90)</f>
        <v>4.488067</v>
      </c>
      <c r="P84" s="6">
        <f t="shared" ref="P84" si="122">+SUM(F79:F84)+SUM(E85:E90)</f>
        <v>5.1288</v>
      </c>
      <c r="Q84" s="6">
        <f t="shared" ref="Q84" si="123">+SUM(G79:G84)+SUM(F85:F90)</f>
        <v>4.0966000000000005</v>
      </c>
      <c r="R84" s="37">
        <f t="shared" ref="R84" si="124">+SUM(H79:H84)+SUM(G85:G90)</f>
        <v>4.6004000000000005</v>
      </c>
      <c r="S84" s="80">
        <f t="shared" si="109"/>
        <v>0.12298003222184239</v>
      </c>
      <c r="T84" s="7">
        <f t="shared" si="110"/>
        <v>3.3930722085768306E-2</v>
      </c>
    </row>
    <row r="85" spans="1:20">
      <c r="A85" s="42" t="s">
        <v>4</v>
      </c>
      <c r="B85" s="245">
        <f>+'[1]CONSUMO DOMESTICO VARIEDAD'!F130/10000</f>
        <v>0.34262199999999998</v>
      </c>
      <c r="C85" s="172">
        <f>+'[1]CONSUMO DOMESTICO VARIEDAD'!F142/10000</f>
        <v>0.25467099999999998</v>
      </c>
      <c r="D85" s="172">
        <f>+'[1]CONSUMO DOMESTICO VARIEDAD'!F154/10000</f>
        <v>0.41698199999999996</v>
      </c>
      <c r="E85" s="172">
        <f>+'[1]CONSUMO DOMESTICO VARIEDAD'!F166/10000</f>
        <v>0.5716</v>
      </c>
      <c r="F85" s="172">
        <f>+'[1]CONSUMO DOMESTICO VARIEDAD'!F178/10000</f>
        <v>0.39760000000000001</v>
      </c>
      <c r="G85" s="246">
        <f>+'[1]CONSUMO DOMESTICO VARIEDAD'!F190/10000</f>
        <v>0.66910000000000003</v>
      </c>
      <c r="H85" s="241"/>
      <c r="I85" s="7"/>
      <c r="J85" s="2"/>
      <c r="K85" s="42" t="s">
        <v>4</v>
      </c>
      <c r="L85" s="6">
        <f>+SUM('[1]CONSUMO DOMESTICO VARIEDAD'!F119:F130)/10000</f>
        <v>4.3697619999999997</v>
      </c>
      <c r="M85" s="6">
        <f>+SUM(C79:C85)+SUM(B86:B90)</f>
        <v>3.8055330000000001</v>
      </c>
      <c r="N85" s="6">
        <f>+SUM(D79:D85)+SUM(C86:C90)</f>
        <v>4.0071070000000004</v>
      </c>
      <c r="O85" s="6">
        <f>+SUM(E79:E85)+SUM(D86:D90)</f>
        <v>4.6426850000000002</v>
      </c>
      <c r="P85" s="6">
        <f t="shared" ref="P85" si="125">+SUM(F79:F85)+SUM(E86:E90)</f>
        <v>4.9548000000000005</v>
      </c>
      <c r="Q85" s="6">
        <f t="shared" ref="Q85" si="126">+SUM(G79:G85)+SUM(F86:F90)</f>
        <v>4.3681000000000001</v>
      </c>
      <c r="R85" s="37"/>
      <c r="S85" s="80"/>
      <c r="T85" s="7"/>
    </row>
    <row r="86" spans="1:20">
      <c r="A86" s="42" t="s">
        <v>5</v>
      </c>
      <c r="B86" s="245">
        <f>+'[1]CONSUMO DOMESTICO VARIEDAD'!F131/10000</f>
        <v>0.62579600000000002</v>
      </c>
      <c r="C86" s="172">
        <f>+'[1]CONSUMO DOMESTICO VARIEDAD'!F143/10000</f>
        <v>0.286047</v>
      </c>
      <c r="D86" s="172">
        <f>+'[1]CONSUMO DOMESTICO VARIEDAD'!F155/10000</f>
        <v>0.43364200000000003</v>
      </c>
      <c r="E86" s="172">
        <f>+'[1]CONSUMO DOMESTICO VARIEDAD'!F167/10000</f>
        <v>0.36309999999999998</v>
      </c>
      <c r="F86" s="172">
        <f>+'[1]CONSUMO DOMESTICO VARIEDAD'!F179/10000</f>
        <v>0.50309999999999999</v>
      </c>
      <c r="G86" s="246">
        <f>+'[1]CONSUMO DOMESTICO VARIEDAD'!F191/10000</f>
        <v>0.40089999999999998</v>
      </c>
      <c r="H86" s="241"/>
      <c r="I86" s="7"/>
      <c r="J86" s="2"/>
      <c r="K86" s="42" t="s">
        <v>5</v>
      </c>
      <c r="L86" s="6">
        <f>+SUM('[1]CONSUMO DOMESTICO VARIEDAD'!F120:F131)/10000</f>
        <v>4.4475949999999997</v>
      </c>
      <c r="M86" s="6">
        <f>+SUM(C79:C86)+SUM(B87:B90)</f>
        <v>3.4657840000000002</v>
      </c>
      <c r="N86" s="6">
        <f>+SUM(D79:D86)+SUM(C87:C90)</f>
        <v>4.1547020000000003</v>
      </c>
      <c r="O86" s="6">
        <f>+SUM(E79:E86)+SUM(D87:D90)</f>
        <v>4.5721430000000005</v>
      </c>
      <c r="P86" s="6">
        <f>+SUM(F79:F86)+SUM(E87:E90)</f>
        <v>5.0947999999999993</v>
      </c>
      <c r="Q86" s="6">
        <f>+SUM(G79:G86)+SUM(F87:F90)</f>
        <v>4.2659000000000002</v>
      </c>
      <c r="R86" s="37"/>
      <c r="S86" s="80"/>
      <c r="T86" s="7"/>
    </row>
    <row r="87" spans="1:20">
      <c r="A87" s="42" t="s">
        <v>6</v>
      </c>
      <c r="B87" s="245">
        <f>+'[1]CONSUMO DOMESTICO VARIEDAD'!F132/10000</f>
        <v>0.43821899999999997</v>
      </c>
      <c r="C87" s="172">
        <f>+'[1]CONSUMO DOMESTICO VARIEDAD'!F144/10000</f>
        <v>0.54384100000000002</v>
      </c>
      <c r="D87" s="172">
        <f>+'[1]CONSUMO DOMESTICO VARIEDAD'!F156/10000</f>
        <v>0.40510400000000002</v>
      </c>
      <c r="E87" s="172">
        <f>+'[1]CONSUMO DOMESTICO VARIEDAD'!F168/10000</f>
        <v>0.51549999999999996</v>
      </c>
      <c r="F87" s="172">
        <f>+'[1]CONSUMO DOMESTICO VARIEDAD'!F180/10000</f>
        <v>0.49959999999999999</v>
      </c>
      <c r="G87" s="246">
        <f>+'[1]CONSUMO DOMESTICO VARIEDAD'!F192/10000</f>
        <v>0.91200000000000003</v>
      </c>
      <c r="H87" s="241"/>
      <c r="I87" s="7"/>
      <c r="J87" s="2"/>
      <c r="K87" s="42" t="s">
        <v>6</v>
      </c>
      <c r="L87" s="6">
        <f>+SUM('[1]CONSUMO DOMESTICO VARIEDAD'!F121:F132)/10000</f>
        <v>4.38781</v>
      </c>
      <c r="M87" s="6">
        <f>+SUM(C79:C87)+SUM(B88:B90)</f>
        <v>3.5714060000000001</v>
      </c>
      <c r="N87" s="6">
        <f>+SUM(D79:D87)+SUM(C88:C90)</f>
        <v>4.0159650000000005</v>
      </c>
      <c r="O87" s="6">
        <f>+SUM(E79:E87)+SUM(D88:D90)</f>
        <v>4.6825390000000002</v>
      </c>
      <c r="P87" s="6">
        <f>+SUM(F79:F87)+SUM(E88:E90)</f>
        <v>5.0789</v>
      </c>
      <c r="Q87" s="6">
        <f>+SUM(G79:G87)+SUM(F88:F90)</f>
        <v>4.6783000000000001</v>
      </c>
      <c r="R87" s="37"/>
      <c r="S87" s="80"/>
      <c r="T87" s="7"/>
    </row>
    <row r="88" spans="1:20">
      <c r="A88" s="42" t="s">
        <v>7</v>
      </c>
      <c r="B88" s="245">
        <f>+'[1]CONSUMO DOMESTICO VARIEDAD'!F133/10000</f>
        <v>0.54069699999999998</v>
      </c>
      <c r="C88" s="172">
        <f>+'[1]CONSUMO DOMESTICO VARIEDAD'!F145/10000</f>
        <v>0.33940900000000002</v>
      </c>
      <c r="D88" s="172">
        <f>+'[1]CONSUMO DOMESTICO VARIEDAD'!F157/10000</f>
        <v>0.51419599999999999</v>
      </c>
      <c r="E88" s="172">
        <f>+'[1]CONSUMO DOMESTICO VARIEDAD'!F169/10000</f>
        <v>0.37580000000000002</v>
      </c>
      <c r="F88" s="172">
        <f>+'[1]CONSUMO DOMESTICO VARIEDAD'!F181/10000</f>
        <v>0.59850000000000003</v>
      </c>
      <c r="G88" s="246">
        <f>+'[1]CONSUMO DOMESTICO VARIEDAD'!F193/10000</f>
        <v>0.4405</v>
      </c>
      <c r="H88" s="241"/>
      <c r="I88" s="7"/>
      <c r="J88" s="2"/>
      <c r="K88" s="42" t="s">
        <v>7</v>
      </c>
      <c r="L88" s="6">
        <f>+SUM('[1]CONSUMO DOMESTICO VARIEDAD'!F122:F133)/10000</f>
        <v>4.5251160000000006</v>
      </c>
      <c r="M88" s="6">
        <f>+SUM(C79:C88)+SUM(B89:B90)</f>
        <v>3.3701179999999997</v>
      </c>
      <c r="N88" s="6">
        <f>+SUM(D79:D88)+SUM(C89:C90)</f>
        <v>4.1907520000000007</v>
      </c>
      <c r="O88" s="6">
        <f>+SUM(E79:E88)+SUM(D89:D90)</f>
        <v>4.544143</v>
      </c>
      <c r="P88" s="6">
        <f>+SUM(F79:F88)+SUM(E89:E90)</f>
        <v>5.3016000000000005</v>
      </c>
      <c r="Q88" s="6">
        <f>+SUM(G79:G88)+SUM(F89:F90)</f>
        <v>4.5202999999999998</v>
      </c>
      <c r="R88" s="37"/>
      <c r="S88" s="80"/>
      <c r="T88" s="7"/>
    </row>
    <row r="89" spans="1:20">
      <c r="A89" s="42" t="s">
        <v>8</v>
      </c>
      <c r="B89" s="245">
        <f>+'[1]CONSUMO DOMESTICO VARIEDAD'!F134/10000</f>
        <v>0.323158</v>
      </c>
      <c r="C89" s="172">
        <f>+'[1]CONSUMO DOMESTICO VARIEDAD'!F146/10000</f>
        <v>0.37310100000000002</v>
      </c>
      <c r="D89" s="172">
        <f>+'[1]CONSUMO DOMESTICO VARIEDAD'!F158/10000</f>
        <v>0.28944200000000003</v>
      </c>
      <c r="E89" s="172">
        <f>+'[1]CONSUMO DOMESTICO VARIEDAD'!F170/10000</f>
        <v>0.66879999999999995</v>
      </c>
      <c r="F89" s="172">
        <f>+'[1]CONSUMO DOMESTICO VARIEDAD'!F182/10000</f>
        <v>0.4108</v>
      </c>
      <c r="G89" s="246">
        <f>+'[1]CONSUMO DOMESTICO VARIEDAD'!F194/10000</f>
        <v>0.2109</v>
      </c>
      <c r="H89" s="241"/>
      <c r="I89" s="7"/>
      <c r="J89" s="2"/>
      <c r="K89" s="42" t="s">
        <v>8</v>
      </c>
      <c r="L89" s="6">
        <f>+SUM('[1]CONSUMO DOMESTICO VARIEDAD'!F123:F134)/10000</f>
        <v>4.3943300000000001</v>
      </c>
      <c r="M89" s="6">
        <f>+SUM(C79:C89)+SUM(B90)</f>
        <v>3.420061</v>
      </c>
      <c r="N89" s="6">
        <f>+SUM(D79:D89)+SUM(C90)</f>
        <v>4.1070930000000008</v>
      </c>
      <c r="O89" s="6">
        <f>+SUM(E79:E89)+SUM(D90)</f>
        <v>4.9235009999999999</v>
      </c>
      <c r="P89" s="6">
        <f>+SUM(F79:F89)+SUM(E90)</f>
        <v>5.0436000000000005</v>
      </c>
      <c r="Q89" s="6">
        <f>+SUM(G79:G89)+SUM(F90)</f>
        <v>4.3204000000000002</v>
      </c>
      <c r="R89" s="37"/>
      <c r="S89" s="80"/>
      <c r="T89" s="7"/>
    </row>
    <row r="90" spans="1:20">
      <c r="A90" s="42" t="s">
        <v>9</v>
      </c>
      <c r="B90" s="245">
        <f>+'[1]CONSUMO DOMESTICO VARIEDAD'!F135/10000</f>
        <v>0.18796400000000002</v>
      </c>
      <c r="C90" s="172">
        <f>+'[1]CONSUMO DOMESTICO VARIEDAD'!F147/10000</f>
        <v>0.24319000000000002</v>
      </c>
      <c r="D90" s="172">
        <f>+'[1]CONSUMO DOMESTICO VARIEDAD'!F159/10000</f>
        <v>0.28270100000000004</v>
      </c>
      <c r="E90" s="172">
        <f>+'[1]CONSUMO DOMESTICO VARIEDAD'!F171/10000</f>
        <v>0.34179999999999999</v>
      </c>
      <c r="F90" s="172">
        <f>+'[1]CONSUMO DOMESTICO VARIEDAD'!F183/10000</f>
        <v>0.32479999999999998</v>
      </c>
      <c r="G90" s="246">
        <f>+'[1]CONSUMO DOMESTICO VARIEDAD'!F195/10000</f>
        <v>0.28960000000000002</v>
      </c>
      <c r="H90" s="241"/>
      <c r="I90" s="7"/>
      <c r="J90" s="2"/>
      <c r="K90" s="42" t="s">
        <v>9</v>
      </c>
      <c r="L90" s="6">
        <f>+SUM('[1]CONSUMO DOMESTICO VARIEDAD'!F124:F135)/10000</f>
        <v>4.3503350000000003</v>
      </c>
      <c r="M90" s="6">
        <f>+SUM(C79:C90)</f>
        <v>3.4752869999999998</v>
      </c>
      <c r="N90" s="6">
        <f>+SUM(D79:D90)</f>
        <v>4.1466040000000008</v>
      </c>
      <c r="O90" s="6">
        <f>+SUM(E79:E90)</f>
        <v>4.9825999999999997</v>
      </c>
      <c r="P90" s="6">
        <f>+SUM(F79:F90)</f>
        <v>5.0266000000000002</v>
      </c>
      <c r="Q90" s="6">
        <f>+SUM(G79:G90)</f>
        <v>4.2851999999999997</v>
      </c>
      <c r="R90" s="37"/>
      <c r="S90" s="80"/>
      <c r="T90" s="7"/>
    </row>
    <row r="91" spans="1:20" ht="28">
      <c r="A91" s="53" t="s">
        <v>13</v>
      </c>
      <c r="B91" s="247">
        <f>SUM(B79:B90)</f>
        <v>4.3503350000000003</v>
      </c>
      <c r="C91" s="173">
        <f t="shared" ref="C91:G91" si="127">SUM(C79:C90)</f>
        <v>3.4752869999999998</v>
      </c>
      <c r="D91" s="173">
        <f t="shared" si="127"/>
        <v>4.1466040000000008</v>
      </c>
      <c r="E91" s="173">
        <f t="shared" si="127"/>
        <v>4.9825999999999997</v>
      </c>
      <c r="F91" s="173">
        <f t="shared" si="127"/>
        <v>5.0266000000000002</v>
      </c>
      <c r="G91" s="248">
        <f t="shared" si="127"/>
        <v>4.2851999999999997</v>
      </c>
      <c r="H91" s="248"/>
      <c r="I91" s="56"/>
      <c r="J91" s="3"/>
      <c r="K91" s="43" t="s">
        <v>14</v>
      </c>
      <c r="L91" s="46">
        <f t="shared" ref="L91" si="128">+AVERAGE(L79:L90)</f>
        <v>4.3782536666666667</v>
      </c>
      <c r="M91" s="46">
        <f>+AVERAGE(M79:M90)</f>
        <v>3.8237232500000005</v>
      </c>
      <c r="N91" s="46">
        <f t="shared" ref="N91:R91" si="129">+AVERAGE(N79:N90)</f>
        <v>3.8359260833333337</v>
      </c>
      <c r="O91" s="46">
        <f t="shared" si="129"/>
        <v>4.5684650000000007</v>
      </c>
      <c r="P91" s="46">
        <f t="shared" si="129"/>
        <v>5.0632833333333327</v>
      </c>
      <c r="Q91" s="46">
        <f t="shared" si="129"/>
        <v>4.4705416666666666</v>
      </c>
      <c r="R91" s="215">
        <f t="shared" si="129"/>
        <v>4.3744333333333341</v>
      </c>
      <c r="S91" s="81">
        <f>+Q91/P91-1</f>
        <v>-0.11706665964443352</v>
      </c>
      <c r="T91" s="77">
        <f>+POWER(Q91/L91,0.2)-1</f>
        <v>4.1806427801900359E-3</v>
      </c>
    </row>
    <row r="92" spans="1:20" ht="28">
      <c r="A92" s="57" t="s">
        <v>15</v>
      </c>
      <c r="B92" s="213">
        <f t="shared" ref="B92:G92" si="130">+B91/B$163</f>
        <v>4.6199654219562089E-3</v>
      </c>
      <c r="C92" s="58">
        <f t="shared" si="130"/>
        <v>3.8938659029717549E-3</v>
      </c>
      <c r="D92" s="58">
        <f t="shared" si="130"/>
        <v>4.9387727829646932E-3</v>
      </c>
      <c r="E92" s="58">
        <f t="shared" si="130"/>
        <v>5.628407405604211E-3</v>
      </c>
      <c r="F92" s="58">
        <f t="shared" si="130"/>
        <v>5.3306281097363229E-3</v>
      </c>
      <c r="G92" s="206">
        <f t="shared" si="130"/>
        <v>5.1196251820757191E-3</v>
      </c>
      <c r="H92" s="203"/>
      <c r="I92" s="60"/>
      <c r="J92" s="3"/>
      <c r="K92" s="44" t="s">
        <v>15</v>
      </c>
      <c r="L92" s="48">
        <f t="shared" ref="L92:R92" si="131">+L91/L$163</f>
        <v>4.4492743742560095E-3</v>
      </c>
      <c r="M92" s="48">
        <f t="shared" si="131"/>
        <v>4.191757535610457E-3</v>
      </c>
      <c r="N92" s="48">
        <f t="shared" si="131"/>
        <v>4.4076943210448619E-3</v>
      </c>
      <c r="O92" s="48">
        <f t="shared" si="131"/>
        <v>5.3456946049200904E-3</v>
      </c>
      <c r="P92" s="48">
        <f t="shared" si="131"/>
        <v>5.5117482950196219E-3</v>
      </c>
      <c r="Q92" s="48">
        <f t="shared" si="131"/>
        <v>5.0610623280818784E-3</v>
      </c>
      <c r="R92" s="203">
        <f t="shared" si="131"/>
        <v>5.2159318811609515E-3</v>
      </c>
      <c r="S92" s="74"/>
      <c r="T92" s="78"/>
    </row>
    <row r="93" spans="1:20" ht="29" thickBot="1">
      <c r="A93" s="61" t="s">
        <v>12</v>
      </c>
      <c r="B93" s="214"/>
      <c r="C93" s="63">
        <f>+C91/B91-1</f>
        <v>-0.2011449692954681</v>
      </c>
      <c r="D93" s="63">
        <f t="shared" ref="D93:G93" si="132">+D91/C91-1</f>
        <v>0.19316879440460633</v>
      </c>
      <c r="E93" s="63">
        <f t="shared" si="132"/>
        <v>0.20160979924776967</v>
      </c>
      <c r="F93" s="63">
        <f t="shared" si="132"/>
        <v>8.8307309436841397E-3</v>
      </c>
      <c r="G93" s="207">
        <f t="shared" si="132"/>
        <v>-0.14749532487168271</v>
      </c>
      <c r="H93" s="202"/>
      <c r="I93" s="65"/>
      <c r="J93" s="2"/>
      <c r="K93" s="45" t="s">
        <v>12</v>
      </c>
      <c r="L93" s="49"/>
      <c r="M93" s="50">
        <f>+M91/L91-1</f>
        <v>-0.12665561634505562</v>
      </c>
      <c r="N93" s="50">
        <f t="shared" ref="N93:R93" si="133">+N91/M91-1</f>
        <v>3.1913484673173897E-3</v>
      </c>
      <c r="O93" s="50">
        <f t="shared" si="133"/>
        <v>0.19096794379054005</v>
      </c>
      <c r="P93" s="50">
        <f t="shared" si="133"/>
        <v>0.10831172687835666</v>
      </c>
      <c r="Q93" s="50">
        <f t="shared" si="133"/>
        <v>-0.11706665964443352</v>
      </c>
      <c r="R93" s="202">
        <f t="shared" si="133"/>
        <v>-2.1498140605631155E-2</v>
      </c>
      <c r="S93" s="75"/>
      <c r="T93" s="52"/>
    </row>
    <row r="94" spans="1:20" ht="15" thickBo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</row>
    <row r="95" spans="1:20" ht="15" thickBot="1">
      <c r="A95" s="275" t="s">
        <v>267</v>
      </c>
      <c r="B95" s="276"/>
      <c r="C95" s="276"/>
      <c r="D95" s="276"/>
      <c r="E95" s="276"/>
      <c r="F95" s="276"/>
      <c r="G95" s="276"/>
      <c r="H95" s="276"/>
      <c r="I95" s="277"/>
      <c r="J95" s="2"/>
      <c r="K95" s="275" t="s">
        <v>268</v>
      </c>
      <c r="L95" s="276"/>
      <c r="M95" s="276"/>
      <c r="N95" s="276"/>
      <c r="O95" s="276"/>
      <c r="P95" s="276"/>
      <c r="Q95" s="276"/>
      <c r="R95" s="276"/>
      <c r="S95" s="276"/>
      <c r="T95" s="277"/>
    </row>
    <row r="96" spans="1:20" ht="42">
      <c r="A96" s="38"/>
      <c r="B96" s="209">
        <v>2016</v>
      </c>
      <c r="C96" s="39">
        <f>+B96+1</f>
        <v>2017</v>
      </c>
      <c r="D96" s="39">
        <f t="shared" ref="D96:G96" si="134">+C96+1</f>
        <v>2018</v>
      </c>
      <c r="E96" s="39">
        <f t="shared" si="134"/>
        <v>2019</v>
      </c>
      <c r="F96" s="39">
        <f t="shared" si="134"/>
        <v>2020</v>
      </c>
      <c r="G96" s="210">
        <f t="shared" si="134"/>
        <v>2021</v>
      </c>
      <c r="H96" s="40">
        <f>+H78</f>
        <v>2022</v>
      </c>
      <c r="I96" s="41" t="s">
        <v>16</v>
      </c>
      <c r="J96" s="2"/>
      <c r="K96" s="67"/>
      <c r="L96" s="66">
        <v>2016</v>
      </c>
      <c r="M96" s="66">
        <f>+L96+1</f>
        <v>2017</v>
      </c>
      <c r="N96" s="66">
        <f t="shared" ref="N96:Q96" si="135">+M96+1</f>
        <v>2018</v>
      </c>
      <c r="O96" s="66">
        <f t="shared" si="135"/>
        <v>2019</v>
      </c>
      <c r="P96" s="66">
        <f t="shared" si="135"/>
        <v>2020</v>
      </c>
      <c r="Q96" s="66">
        <f t="shared" si="135"/>
        <v>2021</v>
      </c>
      <c r="R96" s="40">
        <v>2022</v>
      </c>
      <c r="S96" s="79" t="s">
        <v>16</v>
      </c>
      <c r="T96" s="76" t="s">
        <v>21</v>
      </c>
    </row>
    <row r="97" spans="1:20">
      <c r="A97" s="42" t="s">
        <v>10</v>
      </c>
      <c r="B97" s="245">
        <f>+'[1]CONSUMO DOMESTICO VARIEDAD'!G124/10000</f>
        <v>0.62429499999999993</v>
      </c>
      <c r="C97" s="172">
        <f>+'[1]CONSUMO DOMESTICO VARIEDAD'!G136/10000</f>
        <v>0.271507</v>
      </c>
      <c r="D97" s="172">
        <f>+'[1]CONSUMO DOMESTICO VARIEDAD'!G148/10000</f>
        <v>0.52165099999999998</v>
      </c>
      <c r="E97" s="172">
        <f>+'[1]CONSUMO DOMESTICO VARIEDAD'!G160/10000</f>
        <v>0.64049999999999996</v>
      </c>
      <c r="F97" s="172">
        <f>+'[1]CONSUMO DOMESTICO VARIEDAD'!G172/10000</f>
        <v>0.43049999999999999</v>
      </c>
      <c r="G97" s="246">
        <f>+'[1]CONSUMO DOMESTICO VARIEDAD'!G184/10000</f>
        <v>0.68679999999999997</v>
      </c>
      <c r="H97" s="246">
        <f>+'[1]CONSUMO DOMESTICO VARIEDAD'!G196/10000</f>
        <v>0.39629999999999999</v>
      </c>
      <c r="I97" s="7">
        <f t="shared" ref="I97:I102" si="136">+H97/G97-1</f>
        <v>-0.42297612114152594</v>
      </c>
      <c r="J97" s="2"/>
      <c r="K97" s="42" t="s">
        <v>10</v>
      </c>
      <c r="L97" s="6">
        <f>+SUM('[1]CONSUMO DOMESTICO VARIEDAD'!G113:G124)/10000</f>
        <v>9.5213800000000006</v>
      </c>
      <c r="M97" s="6">
        <f>+SUM(C97)+SUM(B98:B108)</f>
        <v>8.6192809999999991</v>
      </c>
      <c r="N97" s="6">
        <f>+SUM(D97)+SUM(C98:C108)</f>
        <v>7.8697879999999998</v>
      </c>
      <c r="O97" s="6">
        <f>+SUM(E97)+SUM(D98:D108)</f>
        <v>7.4918190000000005</v>
      </c>
      <c r="P97" s="6">
        <f t="shared" ref="P97" si="137">+SUM(F97)+SUM(E98:E108)</f>
        <v>8.9390000000000001</v>
      </c>
      <c r="Q97" s="6">
        <f t="shared" ref="Q97:R97" si="138">+SUM(G97)+SUM(F98:F108)</f>
        <v>11.208999999999998</v>
      </c>
      <c r="R97" s="37">
        <f t="shared" si="138"/>
        <v>9.7103000000000002</v>
      </c>
      <c r="S97" s="80">
        <f t="shared" ref="S97:S102" si="139">+R97/Q97-1</f>
        <v>-0.13370505843518588</v>
      </c>
      <c r="T97" s="7">
        <f t="shared" ref="T97:T102" si="140">+POWER(R97/M97,0.2)-1</f>
        <v>2.4123476079864092E-2</v>
      </c>
    </row>
    <row r="98" spans="1:20">
      <c r="A98" s="42" t="s">
        <v>11</v>
      </c>
      <c r="B98" s="245">
        <f>+'[1]CONSUMO DOMESTICO VARIEDAD'!G125/10000</f>
        <v>0.416987</v>
      </c>
      <c r="C98" s="172">
        <f>+'[1]CONSUMO DOMESTICO VARIEDAD'!G137/10000</f>
        <v>0.42709899999999995</v>
      </c>
      <c r="D98" s="172">
        <f>+'[1]CONSUMO DOMESTICO VARIEDAD'!G149/10000</f>
        <v>0.54017999999999999</v>
      </c>
      <c r="E98" s="172">
        <f>+'[1]CONSUMO DOMESTICO VARIEDAD'!G161/10000</f>
        <v>0.55010000000000003</v>
      </c>
      <c r="F98" s="172">
        <f>+'[1]CONSUMO DOMESTICO VARIEDAD'!G173/10000</f>
        <v>0.50719999999999998</v>
      </c>
      <c r="G98" s="246">
        <f>+'[1]CONSUMO DOMESTICO VARIEDAD'!G185/10000</f>
        <v>0.42480000000000001</v>
      </c>
      <c r="H98" s="246">
        <f>+'[1]CONSUMO DOMESTICO VARIEDAD'!G197/10000</f>
        <v>0.5726</v>
      </c>
      <c r="I98" s="7">
        <f t="shared" si="136"/>
        <v>0.34792843691148767</v>
      </c>
      <c r="J98" s="2"/>
      <c r="K98" s="42" t="s">
        <v>11</v>
      </c>
      <c r="L98" s="6">
        <f>+SUM('[1]CONSUMO DOMESTICO VARIEDAD'!G114:G125)/10000</f>
        <v>9.2914569999999994</v>
      </c>
      <c r="M98" s="6">
        <f>+SUM(C97:C98)+SUM(B99:B108)</f>
        <v>8.6293929999999985</v>
      </c>
      <c r="N98" s="6">
        <f>+SUM(D97:D98)+SUM(C99:C108)</f>
        <v>7.9828689999999991</v>
      </c>
      <c r="O98" s="6">
        <f>+SUM(E97:E98)+SUM(D99:D108)</f>
        <v>7.5017389999999988</v>
      </c>
      <c r="P98" s="6">
        <f t="shared" ref="P98" si="141">+SUM(F97:F98)+SUM(E99:E108)</f>
        <v>8.8960999999999988</v>
      </c>
      <c r="Q98" s="6">
        <f t="shared" ref="Q98:R98" si="142">+SUM(G97:G98)+SUM(F99:F108)</f>
        <v>11.126599999999998</v>
      </c>
      <c r="R98" s="37">
        <f t="shared" si="142"/>
        <v>9.8580999999999985</v>
      </c>
      <c r="S98" s="80">
        <f t="shared" si="139"/>
        <v>-0.11400607553071018</v>
      </c>
      <c r="T98" s="7">
        <f t="shared" si="140"/>
        <v>2.6981438367029709E-2</v>
      </c>
    </row>
    <row r="99" spans="1:20">
      <c r="A99" s="42" t="s">
        <v>0</v>
      </c>
      <c r="B99" s="245">
        <f>+'[1]CONSUMO DOMESTICO VARIEDAD'!G126/10000</f>
        <v>0.68434099999999998</v>
      </c>
      <c r="C99" s="172">
        <f>+'[1]CONSUMO DOMESTICO VARIEDAD'!G138/10000</f>
        <v>0.54632499999999995</v>
      </c>
      <c r="D99" s="172">
        <f>+'[1]CONSUMO DOMESTICO VARIEDAD'!G150/10000</f>
        <v>0.63885999999999998</v>
      </c>
      <c r="E99" s="172">
        <f>+'[1]CONSUMO DOMESTICO VARIEDAD'!G162/10000</f>
        <v>0.61240000000000006</v>
      </c>
      <c r="F99" s="172">
        <f>+'[1]CONSUMO DOMESTICO VARIEDAD'!G174/10000</f>
        <v>0.88439999999999996</v>
      </c>
      <c r="G99" s="246">
        <f>+'[1]CONSUMO DOMESTICO VARIEDAD'!G186/10000</f>
        <v>1.1884999999999999</v>
      </c>
      <c r="H99" s="246">
        <f>+'[1]CONSUMO DOMESTICO VARIEDAD'!G198/10000</f>
        <v>0.98609999999999998</v>
      </c>
      <c r="I99" s="7">
        <f t="shared" si="136"/>
        <v>-0.17029869583508617</v>
      </c>
      <c r="J99" s="2"/>
      <c r="K99" s="42" t="s">
        <v>0</v>
      </c>
      <c r="L99" s="6">
        <f>+SUM('[1]CONSUMO DOMESTICO VARIEDAD'!G115:G126)/10000</f>
        <v>9.1654110000000006</v>
      </c>
      <c r="M99" s="6">
        <f>+SUM(C97:C99)+SUM(B100:B108)</f>
        <v>8.4913769999999982</v>
      </c>
      <c r="N99" s="6">
        <f>+SUM(D97:D99)+SUM(C100:C108)</f>
        <v>8.0754039999999989</v>
      </c>
      <c r="O99" s="6">
        <f>+SUM(E97:E99)+SUM(D100:D108)</f>
        <v>7.4752789999999996</v>
      </c>
      <c r="P99" s="6">
        <f t="shared" ref="P99" si="143">+SUM(F97:F99)+SUM(E100:E108)</f>
        <v>9.168099999999999</v>
      </c>
      <c r="Q99" s="6">
        <f t="shared" ref="Q99" si="144">+SUM(G97:G99)+SUM(F100:F108)</f>
        <v>11.430699999999998</v>
      </c>
      <c r="R99" s="37">
        <f t="shared" ref="R99" si="145">+SUM(H97:H99)+SUM(G100:G108)</f>
        <v>9.6556999999999995</v>
      </c>
      <c r="S99" s="80">
        <f t="shared" si="139"/>
        <v>-0.1552835784335167</v>
      </c>
      <c r="T99" s="7">
        <f t="shared" si="140"/>
        <v>2.6032525294133579E-2</v>
      </c>
    </row>
    <row r="100" spans="1:20">
      <c r="A100" s="42" t="s">
        <v>1</v>
      </c>
      <c r="B100" s="245">
        <f>+'[1]CONSUMO DOMESTICO VARIEDAD'!G127/10000</f>
        <v>0.85451100000000002</v>
      </c>
      <c r="C100" s="172">
        <f>+'[1]CONSUMO DOMESTICO VARIEDAD'!G139/10000</f>
        <v>0.63867499999999999</v>
      </c>
      <c r="D100" s="172">
        <f>+'[1]CONSUMO DOMESTICO VARIEDAD'!G151/10000</f>
        <v>0.62250099999999997</v>
      </c>
      <c r="E100" s="172">
        <f>+'[1]CONSUMO DOMESTICO VARIEDAD'!G163/10000</f>
        <v>0.8478</v>
      </c>
      <c r="F100" s="172">
        <f>+'[1]CONSUMO DOMESTICO VARIEDAD'!G175/10000</f>
        <v>0.69289999999999996</v>
      </c>
      <c r="G100" s="246">
        <f>+'[1]CONSUMO DOMESTICO VARIEDAD'!G187/10000</f>
        <v>1.2191000000000001</v>
      </c>
      <c r="H100" s="246">
        <f>+'[1]CONSUMO DOMESTICO VARIEDAD'!G199/10000</f>
        <v>0.50090000000000001</v>
      </c>
      <c r="I100" s="7">
        <f t="shared" si="136"/>
        <v>-0.58912312361578212</v>
      </c>
      <c r="J100" s="2"/>
      <c r="K100" s="42" t="s">
        <v>1</v>
      </c>
      <c r="L100" s="6">
        <f>+SUM('[1]CONSUMO DOMESTICO VARIEDAD'!G116:G127)/10000</f>
        <v>9.4692759999999971</v>
      </c>
      <c r="M100" s="6">
        <f>+SUM(C97:C100)+SUM(B101:B108)</f>
        <v>8.2755409999999987</v>
      </c>
      <c r="N100" s="6">
        <f>+SUM(D97:D100)+SUM(C101:C108)</f>
        <v>8.0592299999999994</v>
      </c>
      <c r="O100" s="6">
        <f>+SUM(E97:E100)+SUM(D101:D108)</f>
        <v>7.7005780000000001</v>
      </c>
      <c r="P100" s="6">
        <f t="shared" ref="P100" si="146">+SUM(F97:F100)+SUM(E101:E108)</f>
        <v>9.0131999999999977</v>
      </c>
      <c r="Q100" s="6">
        <f t="shared" ref="Q100" si="147">+SUM(G97:G100)+SUM(F101:F108)</f>
        <v>11.956899999999999</v>
      </c>
      <c r="R100" s="37">
        <f t="shared" ref="R100" si="148">+SUM(H97:H100)+SUM(G101:G108)</f>
        <v>8.9375</v>
      </c>
      <c r="S100" s="80">
        <f t="shared" si="139"/>
        <v>-0.25252364743369937</v>
      </c>
      <c r="T100" s="7">
        <f t="shared" si="140"/>
        <v>1.550936316824969E-2</v>
      </c>
    </row>
    <row r="101" spans="1:20">
      <c r="A101" s="42" t="s">
        <v>2</v>
      </c>
      <c r="B101" s="245">
        <f>+'[1]CONSUMO DOMESTICO VARIEDAD'!G128/10000</f>
        <v>0.56662999999999997</v>
      </c>
      <c r="C101" s="172">
        <f>+'[1]CONSUMO DOMESTICO VARIEDAD'!G140/10000</f>
        <v>0.52977799999999997</v>
      </c>
      <c r="D101" s="172">
        <f>+'[1]CONSUMO DOMESTICO VARIEDAD'!G152/10000</f>
        <v>0.37393200000000004</v>
      </c>
      <c r="E101" s="172">
        <f>+'[1]CONSUMO DOMESTICO VARIEDAD'!G164/10000</f>
        <v>0.97819999999999996</v>
      </c>
      <c r="F101" s="172">
        <f>+'[1]CONSUMO DOMESTICO VARIEDAD'!G176/10000</f>
        <v>0.77610000000000001</v>
      </c>
      <c r="G101" s="246">
        <f>+'[1]CONSUMO DOMESTICO VARIEDAD'!G188/10000</f>
        <v>1.0197000000000001</v>
      </c>
      <c r="H101" s="246">
        <f>+'[1]CONSUMO DOMESTICO VARIEDAD'!G200/10000</f>
        <v>0.73060000000000003</v>
      </c>
      <c r="I101" s="7">
        <f t="shared" si="136"/>
        <v>-0.28351475924291458</v>
      </c>
      <c r="J101" s="2"/>
      <c r="K101" s="42" t="s">
        <v>2</v>
      </c>
      <c r="L101" s="6">
        <f>+SUM('[1]CONSUMO DOMESTICO VARIEDAD'!G117:G128)/10000</f>
        <v>9.500255000000001</v>
      </c>
      <c r="M101" s="6">
        <f>+SUM(C97:C101)+SUM(B102:B108)</f>
        <v>8.2386890000000008</v>
      </c>
      <c r="N101" s="6">
        <f>+SUM(D97:D101)+SUM(C102:C108)</f>
        <v>7.903384</v>
      </c>
      <c r="O101" s="6">
        <f>+SUM(E97:E101)+SUM(D102:D108)</f>
        <v>8.3048459999999995</v>
      </c>
      <c r="P101" s="6">
        <f t="shared" ref="P101" si="149">+SUM(F97:F101)+SUM(E102:E108)</f>
        <v>8.8110999999999997</v>
      </c>
      <c r="Q101" s="6">
        <f t="shared" ref="Q101" si="150">+SUM(G97:G101)+SUM(F102:F108)</f>
        <v>12.2005</v>
      </c>
      <c r="R101" s="37">
        <f t="shared" ref="R101" si="151">+SUM(H97:H101)+SUM(G102:G108)</f>
        <v>8.6484000000000005</v>
      </c>
      <c r="S101" s="80">
        <f t="shared" si="139"/>
        <v>-0.29114380558173836</v>
      </c>
      <c r="T101" s="7">
        <f t="shared" si="140"/>
        <v>9.7538827199263878E-3</v>
      </c>
    </row>
    <row r="102" spans="1:20">
      <c r="A102" s="42" t="s">
        <v>3</v>
      </c>
      <c r="B102" s="245">
        <f>+'[1]CONSUMO DOMESTICO VARIEDAD'!G129/10000</f>
        <v>0.82353899999999991</v>
      </c>
      <c r="C102" s="172">
        <f>+'[1]CONSUMO DOMESTICO VARIEDAD'!G141/10000</f>
        <v>0.63197099999999995</v>
      </c>
      <c r="D102" s="172">
        <f>+'[1]CONSUMO DOMESTICO VARIEDAD'!G153/10000</f>
        <v>0.58799799999999991</v>
      </c>
      <c r="E102" s="172">
        <f>+'[1]CONSUMO DOMESTICO VARIEDAD'!G165/10000</f>
        <v>0.55530000000000002</v>
      </c>
      <c r="F102" s="172">
        <f>+'[1]CONSUMO DOMESTICO VARIEDAD'!G177/10000</f>
        <v>0.81140000000000001</v>
      </c>
      <c r="G102" s="246">
        <f>+'[1]CONSUMO DOMESTICO VARIEDAD'!G189/10000</f>
        <v>0.6643</v>
      </c>
      <c r="H102" s="246">
        <f>+'[1]CONSUMO DOMESTICO VARIEDAD'!G201/10000</f>
        <v>0.82030000000000003</v>
      </c>
      <c r="I102" s="7">
        <f t="shared" si="136"/>
        <v>0.23483365949119372</v>
      </c>
      <c r="J102" s="2"/>
      <c r="K102" s="42" t="s">
        <v>3</v>
      </c>
      <c r="L102" s="6">
        <f>+SUM('[1]CONSUMO DOMESTICO VARIEDAD'!G118:G129)/10000</f>
        <v>9.2500970000000002</v>
      </c>
      <c r="M102" s="6">
        <f>+SUM(C97:C102)+SUM(B103:B108)</f>
        <v>8.0471210000000006</v>
      </c>
      <c r="N102" s="6">
        <f>+SUM(D97:D102)+SUM(C103:C108)</f>
        <v>7.8594109999999997</v>
      </c>
      <c r="O102" s="6">
        <f>+SUM(E97:E102)+SUM(D103:D108)</f>
        <v>8.2721479999999978</v>
      </c>
      <c r="P102" s="6">
        <f t="shared" ref="P102" si="152">+SUM(F97:F102)+SUM(E103:E108)</f>
        <v>9.0671999999999997</v>
      </c>
      <c r="Q102" s="6">
        <f t="shared" ref="Q102" si="153">+SUM(G97:G102)+SUM(F103:F108)</f>
        <v>12.0534</v>
      </c>
      <c r="R102" s="37">
        <f t="shared" ref="R102" si="154">+SUM(H97:H102)+SUM(G103:G108)</f>
        <v>8.8043999999999993</v>
      </c>
      <c r="S102" s="80">
        <f t="shared" si="139"/>
        <v>-0.26955050027378169</v>
      </c>
      <c r="T102" s="7">
        <f t="shared" si="140"/>
        <v>1.8150190138167099E-2</v>
      </c>
    </row>
    <row r="103" spans="1:20">
      <c r="A103" s="42" t="s">
        <v>4</v>
      </c>
      <c r="B103" s="245">
        <f>+'[1]CONSUMO DOMESTICO VARIEDAD'!G130/10000</f>
        <v>0.90385899999999997</v>
      </c>
      <c r="C103" s="172">
        <f>+'[1]CONSUMO DOMESTICO VARIEDAD'!G142/10000</f>
        <v>0.63924499999999995</v>
      </c>
      <c r="D103" s="172">
        <f>+'[1]CONSUMO DOMESTICO VARIEDAD'!G154/10000</f>
        <v>0.623834</v>
      </c>
      <c r="E103" s="172">
        <f>+'[1]CONSUMO DOMESTICO VARIEDAD'!G166/10000</f>
        <v>0.84750000000000003</v>
      </c>
      <c r="F103" s="172">
        <f>+'[1]CONSUMO DOMESTICO VARIEDAD'!G178/10000</f>
        <v>0.88690000000000002</v>
      </c>
      <c r="G103" s="246">
        <f>+'[1]CONSUMO DOMESTICO VARIEDAD'!G190/10000</f>
        <v>1.0206999999999999</v>
      </c>
      <c r="H103" s="241"/>
      <c r="I103" s="7"/>
      <c r="J103" s="2"/>
      <c r="K103" s="42" t="s">
        <v>4</v>
      </c>
      <c r="L103" s="6">
        <f>+SUM('[1]CONSUMO DOMESTICO VARIEDAD'!G119:G130)/10000</f>
        <v>9.26403</v>
      </c>
      <c r="M103" s="6">
        <f>+SUM(C97:C103)+SUM(B104:B108)</f>
        <v>7.7825069999999998</v>
      </c>
      <c r="N103" s="6">
        <f>+SUM(D97:D103)+SUM(C104:C108)</f>
        <v>7.8439999999999994</v>
      </c>
      <c r="O103" s="6">
        <f>+SUM(E97:E103)+SUM(D104:D108)</f>
        <v>8.4958139999999993</v>
      </c>
      <c r="P103" s="6">
        <f t="shared" ref="P103" si="155">+SUM(F97:F103)+SUM(E104:E108)</f>
        <v>9.1066000000000003</v>
      </c>
      <c r="Q103" s="6">
        <f t="shared" ref="Q103" si="156">+SUM(G97:G103)+SUM(F104:F108)</f>
        <v>12.187200000000001</v>
      </c>
      <c r="R103" s="37"/>
      <c r="S103" s="80"/>
      <c r="T103" s="7"/>
    </row>
    <row r="104" spans="1:20">
      <c r="A104" s="42" t="s">
        <v>5</v>
      </c>
      <c r="B104" s="245">
        <f>+'[1]CONSUMO DOMESTICO VARIEDAD'!G131/10000</f>
        <v>1.0651760000000001</v>
      </c>
      <c r="C104" s="172">
        <f>+'[1]CONSUMO DOMESTICO VARIEDAD'!G143/10000</f>
        <v>0.64696999999999993</v>
      </c>
      <c r="D104" s="172">
        <f>+'[1]CONSUMO DOMESTICO VARIEDAD'!G155/10000</f>
        <v>0.75431899999999996</v>
      </c>
      <c r="E104" s="172">
        <f>+'[1]CONSUMO DOMESTICO VARIEDAD'!G167/10000</f>
        <v>0.92779999999999996</v>
      </c>
      <c r="F104" s="172">
        <f>+'[1]CONSUMO DOMESTICO VARIEDAD'!G179/10000</f>
        <v>1.2730999999999999</v>
      </c>
      <c r="G104" s="246">
        <f>+'[1]CONSUMO DOMESTICO VARIEDAD'!G191/10000</f>
        <v>1.1463000000000001</v>
      </c>
      <c r="H104" s="241"/>
      <c r="I104" s="7"/>
      <c r="J104" s="2"/>
      <c r="K104" s="42" t="s">
        <v>5</v>
      </c>
      <c r="L104" s="6">
        <f>+SUM('[1]CONSUMO DOMESTICO VARIEDAD'!G120:G131)/10000</f>
        <v>9.4653759999999991</v>
      </c>
      <c r="M104" s="6">
        <f>+SUM(C97:C104)+SUM(B105:B108)</f>
        <v>7.3643009999999993</v>
      </c>
      <c r="N104" s="6">
        <f>+SUM(D97:D104)+SUM(C105:C108)</f>
        <v>7.9513489999999996</v>
      </c>
      <c r="O104" s="6">
        <f>+SUM(E97:E104)+SUM(D105:D108)</f>
        <v>8.669295</v>
      </c>
      <c r="P104" s="6">
        <f>+SUM(F97:F104)+SUM(E105:E108)</f>
        <v>9.4518999999999984</v>
      </c>
      <c r="Q104" s="6">
        <f>+SUM(G97:G104)+SUM(F105:F108)</f>
        <v>12.0604</v>
      </c>
      <c r="R104" s="37"/>
      <c r="S104" s="80"/>
      <c r="T104" s="7"/>
    </row>
    <row r="105" spans="1:20">
      <c r="A105" s="42" t="s">
        <v>6</v>
      </c>
      <c r="B105" s="245">
        <f>+'[1]CONSUMO DOMESTICO VARIEDAD'!G132/10000</f>
        <v>0.91070799999999996</v>
      </c>
      <c r="C105" s="172">
        <f>+'[1]CONSUMO DOMESTICO VARIEDAD'!G144/10000</f>
        <v>0.70501000000000003</v>
      </c>
      <c r="D105" s="172">
        <f>+'[1]CONSUMO DOMESTICO VARIEDAD'!G156/10000</f>
        <v>0.516675</v>
      </c>
      <c r="E105" s="172">
        <f>+'[1]CONSUMO DOMESTICO VARIEDAD'!G168/10000</f>
        <v>0.98199999999999998</v>
      </c>
      <c r="F105" s="172">
        <f>+'[1]CONSUMO DOMESTICO VARIEDAD'!G180/10000</f>
        <v>1.04</v>
      </c>
      <c r="G105" s="246">
        <f>+'[1]CONSUMO DOMESTICO VARIEDAD'!G192/10000</f>
        <v>0.753</v>
      </c>
      <c r="H105" s="241"/>
      <c r="I105" s="7"/>
      <c r="J105" s="2"/>
      <c r="K105" s="42" t="s">
        <v>6</v>
      </c>
      <c r="L105" s="6">
        <f>+SUM('[1]CONSUMO DOMESTICO VARIEDAD'!G121:G132)/10000</f>
        <v>9.519971</v>
      </c>
      <c r="M105" s="6">
        <f>+SUM(C97:C105)+SUM(B106:B108)</f>
        <v>7.1586029999999994</v>
      </c>
      <c r="N105" s="6">
        <f>+SUM(D97:D105)+SUM(C106:C108)</f>
        <v>7.7630140000000001</v>
      </c>
      <c r="O105" s="6">
        <f>+SUM(E97:E105)+SUM(D106:D108)</f>
        <v>9.13462</v>
      </c>
      <c r="P105" s="6">
        <f>+SUM(F97:F105)+SUM(E106:E108)</f>
        <v>9.5098999999999982</v>
      </c>
      <c r="Q105" s="6">
        <f>+SUM(G97:G105)+SUM(F106:F108)</f>
        <v>11.773399999999999</v>
      </c>
      <c r="R105" s="37"/>
      <c r="S105" s="80"/>
      <c r="T105" s="7"/>
    </row>
    <row r="106" spans="1:20">
      <c r="A106" s="42" t="s">
        <v>7</v>
      </c>
      <c r="B106" s="245">
        <f>+'[1]CONSUMO DOMESTICO VARIEDAD'!G133/10000</f>
        <v>0.89065499999999997</v>
      </c>
      <c r="C106" s="172">
        <f>+'[1]CONSUMO DOMESTICO VARIEDAD'!G145/10000</f>
        <v>0.92906499999999992</v>
      </c>
      <c r="D106" s="172">
        <f>+'[1]CONSUMO DOMESTICO VARIEDAD'!G157/10000</f>
        <v>0.73330499999999998</v>
      </c>
      <c r="E106" s="172">
        <f>+'[1]CONSUMO DOMESTICO VARIEDAD'!G169/10000</f>
        <v>0.68689999999999996</v>
      </c>
      <c r="F106" s="172">
        <f>+'[1]CONSUMO DOMESTICO VARIEDAD'!G181/10000</f>
        <v>1.1797</v>
      </c>
      <c r="G106" s="246">
        <f>+'[1]CONSUMO DOMESTICO VARIEDAD'!G193/10000</f>
        <v>0.57099999999999995</v>
      </c>
      <c r="H106" s="241"/>
      <c r="I106" s="7"/>
      <c r="J106" s="2"/>
      <c r="K106" s="42" t="s">
        <v>7</v>
      </c>
      <c r="L106" s="6">
        <f>+SUM('[1]CONSUMO DOMESTICO VARIEDAD'!G122:G133)/10000</f>
        <v>9.3945289999999986</v>
      </c>
      <c r="M106" s="6">
        <f>+SUM(C97:C106)+SUM(B107:B108)</f>
        <v>7.1970129999999983</v>
      </c>
      <c r="N106" s="6">
        <f>+SUM(D97:D106)+SUM(C107:C108)</f>
        <v>7.5672540000000001</v>
      </c>
      <c r="O106" s="6">
        <f>+SUM(E97:E106)+SUM(D107:D108)</f>
        <v>9.0882149999999999</v>
      </c>
      <c r="P106" s="6">
        <f>+SUM(F97:F106)+SUM(E107:E108)</f>
        <v>10.002699999999999</v>
      </c>
      <c r="Q106" s="6">
        <f>+SUM(G97:G106)+SUM(F107:F108)</f>
        <v>11.1647</v>
      </c>
      <c r="R106" s="37"/>
      <c r="S106" s="80"/>
      <c r="T106" s="7"/>
    </row>
    <row r="107" spans="1:20">
      <c r="A107" s="42" t="s">
        <v>8</v>
      </c>
      <c r="B107" s="245">
        <f>+'[1]CONSUMO DOMESTICO VARIEDAD'!G134/10000</f>
        <v>0.64801900000000001</v>
      </c>
      <c r="C107" s="172">
        <f>+'[1]CONSUMO DOMESTICO VARIEDAD'!G146/10000</f>
        <v>0.93286900000000006</v>
      </c>
      <c r="D107" s="172">
        <f>+'[1]CONSUMO DOMESTICO VARIEDAD'!G158/10000</f>
        <v>0.76223599999999991</v>
      </c>
      <c r="E107" s="172">
        <f>+'[1]CONSUMO DOMESTICO VARIEDAD'!G170/10000</f>
        <v>0.90790000000000004</v>
      </c>
      <c r="F107" s="172">
        <f>+'[1]CONSUMO DOMESTICO VARIEDAD'!G182/10000</f>
        <v>1.4331</v>
      </c>
      <c r="G107" s="246">
        <f>+'[1]CONSUMO DOMESTICO VARIEDAD'!G194/10000</f>
        <v>0.61280000000000001</v>
      </c>
      <c r="H107" s="241"/>
      <c r="I107" s="7"/>
      <c r="J107" s="2"/>
      <c r="K107" s="42" t="s">
        <v>8</v>
      </c>
      <c r="L107" s="6">
        <f>+SUM('[1]CONSUMO DOMESTICO VARIEDAD'!G123:G134)/10000</f>
        <v>9.0254630000000002</v>
      </c>
      <c r="M107" s="6">
        <f>+SUM(C97:C107)+SUM(B108)</f>
        <v>7.4818629999999988</v>
      </c>
      <c r="N107" s="6">
        <f>+SUM(D97:D107)+SUM(C108)</f>
        <v>7.3966209999999997</v>
      </c>
      <c r="O107" s="6">
        <f>+SUM(E97:E107)+SUM(D108)</f>
        <v>9.2338789999999999</v>
      </c>
      <c r="P107" s="6">
        <f>+SUM(F97:F107)+SUM(E108)</f>
        <v>10.527899999999999</v>
      </c>
      <c r="Q107" s="6">
        <f>+SUM(G97:G107)+SUM(F108)</f>
        <v>10.344399999999998</v>
      </c>
      <c r="R107" s="37"/>
      <c r="S107" s="80"/>
      <c r="T107" s="7"/>
    </row>
    <row r="108" spans="1:20">
      <c r="A108" s="42" t="s">
        <v>9</v>
      </c>
      <c r="B108" s="245">
        <f>+'[1]CONSUMO DOMESTICO VARIEDAD'!G135/10000</f>
        <v>0.58334900000000001</v>
      </c>
      <c r="C108" s="172">
        <f>+'[1]CONSUMO DOMESTICO VARIEDAD'!G147/10000</f>
        <v>0.72113000000000005</v>
      </c>
      <c r="D108" s="172">
        <f>+'[1]CONSUMO DOMESTICO VARIEDAD'!G159/10000</f>
        <v>0.69747899999999996</v>
      </c>
      <c r="E108" s="172">
        <f>+'[1]CONSUMO DOMESTICO VARIEDAD'!G171/10000</f>
        <v>0.61260000000000003</v>
      </c>
      <c r="F108" s="172">
        <f>+'[1]CONSUMO DOMESTICO VARIEDAD'!G183/10000</f>
        <v>1.0374000000000001</v>
      </c>
      <c r="G108" s="246">
        <f>+'[1]CONSUMO DOMESTICO VARIEDAD'!G195/10000</f>
        <v>0.69379999999999997</v>
      </c>
      <c r="H108" s="241"/>
      <c r="I108" s="7"/>
      <c r="J108" s="2"/>
      <c r="K108" s="42" t="s">
        <v>9</v>
      </c>
      <c r="L108" s="6">
        <f>+SUM('[1]CONSUMO DOMESTICO VARIEDAD'!G124:G135)/10000</f>
        <v>8.9720689999999994</v>
      </c>
      <c r="M108" s="6">
        <f>+SUM(C97:C108)</f>
        <v>7.6196439999999992</v>
      </c>
      <c r="N108" s="6">
        <f>+SUM(D97:D108)</f>
        <v>7.3729699999999987</v>
      </c>
      <c r="O108" s="6">
        <f>+SUM(E97:E108)</f>
        <v>9.1490000000000009</v>
      </c>
      <c r="P108" s="6">
        <f>+SUM(F97:F108)</f>
        <v>10.952699999999998</v>
      </c>
      <c r="Q108" s="6">
        <f>+SUM(G97:G108)</f>
        <v>10.000799999999998</v>
      </c>
      <c r="R108" s="37"/>
      <c r="S108" s="80"/>
      <c r="T108" s="7"/>
    </row>
    <row r="109" spans="1:20" ht="28">
      <c r="A109" s="53" t="s">
        <v>13</v>
      </c>
      <c r="B109" s="247">
        <f>SUM(B97:B108)</f>
        <v>8.9720689999999994</v>
      </c>
      <c r="C109" s="173">
        <f>SUM(C97:C108)</f>
        <v>7.6196439999999992</v>
      </c>
      <c r="D109" s="173">
        <f>SUM(D97:D108)</f>
        <v>7.3729699999999987</v>
      </c>
      <c r="E109" s="173">
        <f>SUM(E97:E108)</f>
        <v>9.1490000000000009</v>
      </c>
      <c r="F109" s="173">
        <f>SUM(F97:F108)</f>
        <v>10.952699999999998</v>
      </c>
      <c r="G109" s="248">
        <f t="shared" ref="G109" si="157">SUM(G97:G108)</f>
        <v>10.000799999999998</v>
      </c>
      <c r="H109" s="248"/>
      <c r="I109" s="56"/>
      <c r="J109" s="3"/>
      <c r="K109" s="43" t="s">
        <v>14</v>
      </c>
      <c r="L109" s="46">
        <f t="shared" ref="L109:R109" si="158">+AVERAGE(L97:L108)</f>
        <v>9.3199428333333358</v>
      </c>
      <c r="M109" s="46">
        <f t="shared" si="158"/>
        <v>7.9087777499999996</v>
      </c>
      <c r="N109" s="46">
        <f t="shared" si="158"/>
        <v>7.8037745000000003</v>
      </c>
      <c r="O109" s="46">
        <f t="shared" si="158"/>
        <v>8.376436</v>
      </c>
      <c r="P109" s="46">
        <f t="shared" si="158"/>
        <v>9.4538666666666646</v>
      </c>
      <c r="Q109" s="46">
        <f t="shared" si="158"/>
        <v>11.458999999999998</v>
      </c>
      <c r="R109" s="215">
        <f t="shared" si="158"/>
        <v>9.2690666666666655</v>
      </c>
      <c r="S109" s="81">
        <f>+Q109/P109-1</f>
        <v>0.21209663770732257</v>
      </c>
      <c r="T109" s="77">
        <f>+POWER(Q109/L109,0.2)-1</f>
        <v>4.2189501985458122E-2</v>
      </c>
    </row>
    <row r="110" spans="1:20" ht="28">
      <c r="A110" s="57" t="s">
        <v>15</v>
      </c>
      <c r="B110" s="213">
        <f t="shared" ref="B110:G110" si="159">+B109/B$163</f>
        <v>9.52815094548011E-3</v>
      </c>
      <c r="C110" s="58">
        <f t="shared" si="159"/>
        <v>8.5373875493975921E-3</v>
      </c>
      <c r="D110" s="58">
        <f t="shared" si="159"/>
        <v>8.7815049533582611E-3</v>
      </c>
      <c r="E110" s="58">
        <f t="shared" si="159"/>
        <v>1.0334825061990313E-2</v>
      </c>
      <c r="F110" s="58">
        <f t="shared" si="159"/>
        <v>1.1615161440637612E-2</v>
      </c>
      <c r="G110" s="206">
        <f t="shared" si="159"/>
        <v>1.1948181536661731E-2</v>
      </c>
      <c r="H110" s="203"/>
      <c r="I110" s="60"/>
      <c r="J110" s="3"/>
      <c r="K110" s="44" t="s">
        <v>15</v>
      </c>
      <c r="L110" s="48">
        <f t="shared" ref="L110:R110" si="160">+L109/L$163</f>
        <v>9.4711238715072844E-3</v>
      </c>
      <c r="M110" s="48">
        <f t="shared" si="160"/>
        <v>8.6699995171017705E-3</v>
      </c>
      <c r="N110" s="48">
        <f t="shared" si="160"/>
        <v>8.9669748058530865E-3</v>
      </c>
      <c r="O110" s="48">
        <f t="shared" si="160"/>
        <v>9.8015129225370919E-3</v>
      </c>
      <c r="P110" s="48">
        <f t="shared" si="160"/>
        <v>1.0291214228187144E-2</v>
      </c>
      <c r="Q110" s="48">
        <f t="shared" si="160"/>
        <v>1.2972636772387441E-2</v>
      </c>
      <c r="R110" s="203">
        <f t="shared" si="160"/>
        <v>1.1052133305328596E-2</v>
      </c>
      <c r="S110" s="74"/>
      <c r="T110" s="78"/>
    </row>
    <row r="111" spans="1:20" ht="29" thickBot="1">
      <c r="A111" s="61" t="s">
        <v>12</v>
      </c>
      <c r="B111" s="214"/>
      <c r="C111" s="63">
        <f>+C109/B109-1</f>
        <v>-0.15073724912280551</v>
      </c>
      <c r="D111" s="63">
        <f t="shared" ref="D111:G111" si="161">+D109/C109-1</f>
        <v>-3.2373428469886556E-2</v>
      </c>
      <c r="E111" s="63">
        <f t="shared" si="161"/>
        <v>0.24088393144146836</v>
      </c>
      <c r="F111" s="63">
        <f t="shared" si="161"/>
        <v>0.19714722920537731</v>
      </c>
      <c r="G111" s="207">
        <f t="shared" si="161"/>
        <v>-8.6910076967323113E-2</v>
      </c>
      <c r="H111" s="202"/>
      <c r="I111" s="65"/>
      <c r="J111" s="2"/>
      <c r="K111" s="45" t="s">
        <v>12</v>
      </c>
      <c r="L111" s="49"/>
      <c r="M111" s="50">
        <f>+M109/L109-1</f>
        <v>-0.15141349132381154</v>
      </c>
      <c r="N111" s="50">
        <f t="shared" ref="N111:R111" si="162">+N109/M109-1</f>
        <v>-1.3276798681060353E-2</v>
      </c>
      <c r="O111" s="50">
        <f t="shared" si="162"/>
        <v>7.3382630418139305E-2</v>
      </c>
      <c r="P111" s="50">
        <f t="shared" si="162"/>
        <v>0.12862638318572062</v>
      </c>
      <c r="Q111" s="50">
        <f t="shared" si="162"/>
        <v>0.21209663770732257</v>
      </c>
      <c r="R111" s="202">
        <f t="shared" si="162"/>
        <v>-0.19111033539866762</v>
      </c>
      <c r="S111" s="75"/>
      <c r="T111" s="52"/>
    </row>
    <row r="112" spans="1:20" ht="15" thickBo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</row>
    <row r="113" spans="1:20" ht="15" thickBot="1">
      <c r="A113" s="275" t="s">
        <v>269</v>
      </c>
      <c r="B113" s="276"/>
      <c r="C113" s="276"/>
      <c r="D113" s="276"/>
      <c r="E113" s="276"/>
      <c r="F113" s="276"/>
      <c r="G113" s="276"/>
      <c r="H113" s="276"/>
      <c r="I113" s="277"/>
      <c r="J113" s="2"/>
      <c r="K113" s="275" t="s">
        <v>270</v>
      </c>
      <c r="L113" s="276"/>
      <c r="M113" s="276"/>
      <c r="N113" s="276"/>
      <c r="O113" s="276"/>
      <c r="P113" s="276"/>
      <c r="Q113" s="276"/>
      <c r="R113" s="276"/>
      <c r="S113" s="276"/>
      <c r="T113" s="277"/>
    </row>
    <row r="114" spans="1:20" ht="42">
      <c r="A114" s="38"/>
      <c r="B114" s="209">
        <v>2016</v>
      </c>
      <c r="C114" s="39">
        <f>+B114+1</f>
        <v>2017</v>
      </c>
      <c r="D114" s="39">
        <f t="shared" ref="D114:G114" si="163">+C114+1</f>
        <v>2018</v>
      </c>
      <c r="E114" s="39">
        <f t="shared" si="163"/>
        <v>2019</v>
      </c>
      <c r="F114" s="39">
        <f t="shared" si="163"/>
        <v>2020</v>
      </c>
      <c r="G114" s="210">
        <f t="shared" si="163"/>
        <v>2021</v>
      </c>
      <c r="H114" s="40">
        <f>+H96</f>
        <v>2022</v>
      </c>
      <c r="I114" s="41" t="s">
        <v>16</v>
      </c>
      <c r="J114" s="2"/>
      <c r="K114" s="67"/>
      <c r="L114" s="66">
        <v>2016</v>
      </c>
      <c r="M114" s="66">
        <f>+L114+1</f>
        <v>2017</v>
      </c>
      <c r="N114" s="66">
        <f t="shared" ref="N114:Q114" si="164">+M114+1</f>
        <v>2018</v>
      </c>
      <c r="O114" s="66">
        <f t="shared" si="164"/>
        <v>2019</v>
      </c>
      <c r="P114" s="66">
        <f t="shared" si="164"/>
        <v>2020</v>
      </c>
      <c r="Q114" s="66">
        <f t="shared" si="164"/>
        <v>2021</v>
      </c>
      <c r="R114" s="40">
        <v>2022</v>
      </c>
      <c r="S114" s="79" t="s">
        <v>16</v>
      </c>
      <c r="T114" s="76" t="s">
        <v>21</v>
      </c>
    </row>
    <row r="115" spans="1:20">
      <c r="A115" s="42" t="s">
        <v>10</v>
      </c>
      <c r="B115" s="245">
        <f>+'[1]CONSUMO DOMESTICO VARIEDAD'!H124/10000</f>
        <v>0.30294499999999996</v>
      </c>
      <c r="C115" s="172">
        <f>+'[1]CONSUMO DOMESTICO VARIEDAD'!H136/10000</f>
        <v>0.52316800000000008</v>
      </c>
      <c r="D115" s="172">
        <f>+'[1]CONSUMO DOMESTICO VARIEDAD'!H148/10000</f>
        <v>0.74776399999999998</v>
      </c>
      <c r="E115" s="172">
        <f>+'[1]CONSUMO DOMESTICO VARIEDAD'!H160/10000</f>
        <v>0.73180000000000001</v>
      </c>
      <c r="F115" s="172">
        <f>+'[1]CONSUMO DOMESTICO VARIEDAD'!H172/10000</f>
        <v>0.63539999999999996</v>
      </c>
      <c r="G115" s="246">
        <f>+'[1]CONSUMO DOMESTICO VARIEDAD'!H184/10000</f>
        <v>0.96240000000000003</v>
      </c>
      <c r="H115" s="246">
        <f>+'[1]CONSUMO DOMESTICO VARIEDAD'!H196/10000</f>
        <v>1.3439000000000001</v>
      </c>
      <c r="I115" s="7">
        <f t="shared" ref="I115:I120" si="165">+H115/G115-1</f>
        <v>0.39640482128013299</v>
      </c>
      <c r="J115" s="2"/>
      <c r="K115" s="42" t="s">
        <v>10</v>
      </c>
      <c r="L115" s="6">
        <f>+SUM('[1]CONSUMO DOMESTICO VARIEDAD'!H113:H124)/10000</f>
        <v>12.933778</v>
      </c>
      <c r="M115" s="6">
        <f>+SUM(C115)+SUM(B116:B126)</f>
        <v>12.123618</v>
      </c>
      <c r="N115" s="6">
        <f>+SUM(D115)+SUM(C116:C126)</f>
        <v>11.894735999999998</v>
      </c>
      <c r="O115" s="6">
        <f>+SUM(E115)+SUM(D116:D126)</f>
        <v>14.100375999999999</v>
      </c>
      <c r="P115" s="6">
        <f t="shared" ref="P115" si="166">+SUM(F115)+SUM(E116:E126)</f>
        <v>12.414300000000001</v>
      </c>
      <c r="Q115" s="6">
        <f t="shared" ref="Q115:R115" si="167">+SUM(G115)+SUM(F116:F126)</f>
        <v>14.097299999999999</v>
      </c>
      <c r="R115" s="37">
        <f t="shared" si="167"/>
        <v>15.2286</v>
      </c>
      <c r="S115" s="80">
        <f t="shared" ref="S115:S120" si="168">+R115/Q115-1</f>
        <v>8.0249409461386367E-2</v>
      </c>
      <c r="T115" s="7">
        <f t="shared" ref="T115:T120" si="169">+POWER(R115/M115,0.2)-1</f>
        <v>4.6659807179338708E-2</v>
      </c>
    </row>
    <row r="116" spans="1:20">
      <c r="A116" s="42" t="s">
        <v>11</v>
      </c>
      <c r="B116" s="245">
        <f>+'[1]CONSUMO DOMESTICO VARIEDAD'!H125/10000</f>
        <v>0.664435</v>
      </c>
      <c r="C116" s="172">
        <f>+'[1]CONSUMO DOMESTICO VARIEDAD'!H137/10000</f>
        <v>0.84430300000000003</v>
      </c>
      <c r="D116" s="172">
        <f>+'[1]CONSUMO DOMESTICO VARIEDAD'!H149/10000</f>
        <v>0.90906399999999998</v>
      </c>
      <c r="E116" s="172">
        <f>+'[1]CONSUMO DOMESTICO VARIEDAD'!H161/10000</f>
        <v>0.67710000000000004</v>
      </c>
      <c r="F116" s="172">
        <f>+'[1]CONSUMO DOMESTICO VARIEDAD'!H173/10000</f>
        <v>0.83130000000000004</v>
      </c>
      <c r="G116" s="246">
        <f>+'[1]CONSUMO DOMESTICO VARIEDAD'!H185/10000</f>
        <v>0.53839999999999999</v>
      </c>
      <c r="H116" s="246">
        <f>+'[1]CONSUMO DOMESTICO VARIEDAD'!H197/10000</f>
        <v>1.2242999999999999</v>
      </c>
      <c r="I116" s="7">
        <f t="shared" si="165"/>
        <v>1.2739598811292718</v>
      </c>
      <c r="J116" s="2"/>
      <c r="K116" s="42" t="s">
        <v>11</v>
      </c>
      <c r="L116" s="6">
        <f>+SUM('[1]CONSUMO DOMESTICO VARIEDAD'!H114:H125)/10000</f>
        <v>12.918145999999998</v>
      </c>
      <c r="M116" s="6">
        <f>+SUM(C115:C116)+SUM(B117:B126)</f>
        <v>12.303485999999999</v>
      </c>
      <c r="N116" s="6">
        <f>+SUM(D115:D116)+SUM(C117:C126)</f>
        <v>11.959496999999999</v>
      </c>
      <c r="O116" s="6">
        <f>+SUM(E115:E116)+SUM(D117:D126)</f>
        <v>13.868411999999999</v>
      </c>
      <c r="P116" s="6">
        <f t="shared" ref="P116" si="170">+SUM(F115:F116)+SUM(E117:E126)</f>
        <v>12.568499999999998</v>
      </c>
      <c r="Q116" s="6">
        <f t="shared" ref="Q116:R116" si="171">+SUM(G115:G116)+SUM(F117:F126)</f>
        <v>13.804399999999999</v>
      </c>
      <c r="R116" s="37">
        <f t="shared" si="171"/>
        <v>15.9145</v>
      </c>
      <c r="S116" s="80">
        <f t="shared" si="168"/>
        <v>0.15285706006780453</v>
      </c>
      <c r="T116" s="7">
        <f t="shared" si="169"/>
        <v>5.2817181527830215E-2</v>
      </c>
    </row>
    <row r="117" spans="1:20">
      <c r="A117" s="42" t="s">
        <v>0</v>
      </c>
      <c r="B117" s="245">
        <f>+'[1]CONSUMO DOMESTICO VARIEDAD'!H126/10000</f>
        <v>1.2086399999999999</v>
      </c>
      <c r="C117" s="172">
        <f>+'[1]CONSUMO DOMESTICO VARIEDAD'!H138/10000</f>
        <v>0.74368500000000004</v>
      </c>
      <c r="D117" s="172">
        <f>+'[1]CONSUMO DOMESTICO VARIEDAD'!H150/10000</f>
        <v>1.3691</v>
      </c>
      <c r="E117" s="172">
        <f>+'[1]CONSUMO DOMESTICO VARIEDAD'!H162/10000</f>
        <v>1.1879</v>
      </c>
      <c r="F117" s="172">
        <f>+'[1]CONSUMO DOMESTICO VARIEDAD'!H174/10000</f>
        <v>0.90669999999999995</v>
      </c>
      <c r="G117" s="246">
        <f>+'[1]CONSUMO DOMESTICO VARIEDAD'!H186/10000</f>
        <v>1.0408999999999999</v>
      </c>
      <c r="H117" s="246">
        <f>+'[1]CONSUMO DOMESTICO VARIEDAD'!H198/10000</f>
        <v>1.9323999999999999</v>
      </c>
      <c r="I117" s="7">
        <f t="shared" si="165"/>
        <v>0.85647036218656925</v>
      </c>
      <c r="J117" s="2"/>
      <c r="K117" s="42" t="s">
        <v>0</v>
      </c>
      <c r="L117" s="6">
        <f>+SUM('[1]CONSUMO DOMESTICO VARIEDAD'!H115:H126)/10000</f>
        <v>13.230006999999997</v>
      </c>
      <c r="M117" s="6">
        <f>+SUM(C115:C117)+SUM(B118:B126)</f>
        <v>11.838531</v>
      </c>
      <c r="N117" s="6">
        <f>+SUM(D115:D117)+SUM(C118:C126)</f>
        <v>12.584911999999999</v>
      </c>
      <c r="O117" s="6">
        <f>+SUM(E115:E117)+SUM(D118:D126)</f>
        <v>13.687211999999999</v>
      </c>
      <c r="P117" s="6">
        <f t="shared" ref="P117" si="172">+SUM(F115:F117)+SUM(E118:E126)</f>
        <v>12.2873</v>
      </c>
      <c r="Q117" s="6">
        <f t="shared" ref="Q117" si="173">+SUM(G115:G117)+SUM(F118:F126)</f>
        <v>13.938599999999997</v>
      </c>
      <c r="R117" s="37">
        <f t="shared" ref="R117" si="174">+SUM(H115:H117)+SUM(G118:G126)</f>
        <v>16.806000000000001</v>
      </c>
      <c r="S117" s="80">
        <f t="shared" si="168"/>
        <v>0.20571649950497206</v>
      </c>
      <c r="T117" s="7">
        <f t="shared" si="169"/>
        <v>7.2588925861199138E-2</v>
      </c>
    </row>
    <row r="118" spans="1:20">
      <c r="A118" s="42" t="s">
        <v>1</v>
      </c>
      <c r="B118" s="245">
        <f>+'[1]CONSUMO DOMESTICO VARIEDAD'!H127/10000</f>
        <v>1.5886020000000001</v>
      </c>
      <c r="C118" s="172">
        <f>+'[1]CONSUMO DOMESTICO VARIEDAD'!H139/10000</f>
        <v>0.88762299999999994</v>
      </c>
      <c r="D118" s="172">
        <f>+'[1]CONSUMO DOMESTICO VARIEDAD'!H151/10000</f>
        <v>1.058127</v>
      </c>
      <c r="E118" s="172">
        <f>+'[1]CONSUMO DOMESTICO VARIEDAD'!H163/10000</f>
        <v>1.4165000000000001</v>
      </c>
      <c r="F118" s="172">
        <f>+'[1]CONSUMO DOMESTICO VARIEDAD'!H175/10000</f>
        <v>0.7702</v>
      </c>
      <c r="G118" s="246">
        <f>+'[1]CONSUMO DOMESTICO VARIEDAD'!H187/10000</f>
        <v>0.89700000000000002</v>
      </c>
      <c r="H118" s="246">
        <f>+'[1]CONSUMO DOMESTICO VARIEDAD'!H199/10000</f>
        <v>1.4320999999999999</v>
      </c>
      <c r="I118" s="7">
        <f t="shared" si="165"/>
        <v>0.59654403567447045</v>
      </c>
      <c r="J118" s="2"/>
      <c r="K118" s="42" t="s">
        <v>1</v>
      </c>
      <c r="L118" s="6">
        <f>+SUM('[1]CONSUMO DOMESTICO VARIEDAD'!H116:H127)/10000</f>
        <v>13.623658999999996</v>
      </c>
      <c r="M118" s="6">
        <f>+SUM(C115:C118)+SUM(B119:B126)</f>
        <v>11.137552000000001</v>
      </c>
      <c r="N118" s="6">
        <f>+SUM(D115:D118)+SUM(C119:C126)</f>
        <v>12.755416</v>
      </c>
      <c r="O118" s="6">
        <f>+SUM(E115:E118)+SUM(D119:D126)</f>
        <v>14.045584999999999</v>
      </c>
      <c r="P118" s="6">
        <f t="shared" ref="P118" si="175">+SUM(F115:F118)+SUM(E119:E126)</f>
        <v>11.640999999999998</v>
      </c>
      <c r="Q118" s="6">
        <f t="shared" ref="Q118" si="176">+SUM(G115:G118)+SUM(F119:F126)</f>
        <v>14.0654</v>
      </c>
      <c r="R118" s="37">
        <f t="shared" ref="R118" si="177">+SUM(H115:H118)+SUM(G119:G126)</f>
        <v>17.341100000000001</v>
      </c>
      <c r="S118" s="80">
        <f t="shared" si="168"/>
        <v>0.23289063944146626</v>
      </c>
      <c r="T118" s="7">
        <f t="shared" si="169"/>
        <v>9.2590398248291628E-2</v>
      </c>
    </row>
    <row r="119" spans="1:20">
      <c r="A119" s="42" t="s">
        <v>2</v>
      </c>
      <c r="B119" s="245">
        <f>+'[1]CONSUMO DOMESTICO VARIEDAD'!H128/10000</f>
        <v>0.89287800000000006</v>
      </c>
      <c r="C119" s="172">
        <f>+'[1]CONSUMO DOMESTICO VARIEDAD'!H140/10000</f>
        <v>0.85641499999999993</v>
      </c>
      <c r="D119" s="172">
        <f>+'[1]CONSUMO DOMESTICO VARIEDAD'!H152/10000</f>
        <v>1.3129520000000001</v>
      </c>
      <c r="E119" s="172">
        <f>+'[1]CONSUMO DOMESTICO VARIEDAD'!H164/10000</f>
        <v>1.6194</v>
      </c>
      <c r="F119" s="172">
        <f>+'[1]CONSUMO DOMESTICO VARIEDAD'!H176/10000</f>
        <v>1.0314000000000001</v>
      </c>
      <c r="G119" s="246">
        <f>+'[1]CONSUMO DOMESTICO VARIEDAD'!H188/10000</f>
        <v>0.78480000000000005</v>
      </c>
      <c r="H119" s="246">
        <f>+'[1]CONSUMO DOMESTICO VARIEDAD'!H200/10000</f>
        <v>1.1972</v>
      </c>
      <c r="I119" s="7">
        <f t="shared" si="165"/>
        <v>0.52548419979612637</v>
      </c>
      <c r="J119" s="2"/>
      <c r="K119" s="42" t="s">
        <v>2</v>
      </c>
      <c r="L119" s="6">
        <f>+SUM('[1]CONSUMO DOMESTICO VARIEDAD'!H117:H128)/10000</f>
        <v>13.265991</v>
      </c>
      <c r="M119" s="6">
        <f>+SUM(C115:C119)+SUM(B120:B126)</f>
        <v>11.101089</v>
      </c>
      <c r="N119" s="6">
        <f>+SUM(D115:D119)+SUM(C120:C126)</f>
        <v>13.211953000000001</v>
      </c>
      <c r="O119" s="6">
        <f>+SUM(E115:E119)+SUM(D120:D126)</f>
        <v>14.352032999999999</v>
      </c>
      <c r="P119" s="6">
        <f t="shared" ref="P119" si="178">+SUM(F115:F119)+SUM(E120:E126)</f>
        <v>11.053000000000001</v>
      </c>
      <c r="Q119" s="6">
        <f t="shared" ref="Q119" si="179">+SUM(G115:G119)+SUM(F120:F126)</f>
        <v>13.818799999999998</v>
      </c>
      <c r="R119" s="37">
        <f t="shared" ref="R119" si="180">+SUM(H115:H119)+SUM(G120:G126)</f>
        <v>17.753500000000003</v>
      </c>
      <c r="S119" s="80">
        <f t="shared" si="168"/>
        <v>0.28473528815816174</v>
      </c>
      <c r="T119" s="7">
        <f t="shared" si="169"/>
        <v>9.8458566186456098E-2</v>
      </c>
    </row>
    <row r="120" spans="1:20">
      <c r="A120" s="42" t="s">
        <v>3</v>
      </c>
      <c r="B120" s="245">
        <f>+'[1]CONSUMO DOMESTICO VARIEDAD'!H129/10000</f>
        <v>0.58488699999999993</v>
      </c>
      <c r="C120" s="172">
        <f>+'[1]CONSUMO DOMESTICO VARIEDAD'!H141/10000</f>
        <v>0.74521099999999996</v>
      </c>
      <c r="D120" s="172">
        <f>+'[1]CONSUMO DOMESTICO VARIEDAD'!H153/10000</f>
        <v>0.77528299999999994</v>
      </c>
      <c r="E120" s="172">
        <f>+'[1]CONSUMO DOMESTICO VARIEDAD'!H165/10000</f>
        <v>0.77429999999999999</v>
      </c>
      <c r="F120" s="172">
        <f>+'[1]CONSUMO DOMESTICO VARIEDAD'!H177/10000</f>
        <v>1.0793999999999999</v>
      </c>
      <c r="G120" s="246">
        <f>+'[1]CONSUMO DOMESTICO VARIEDAD'!H189/10000</f>
        <v>1.0415000000000001</v>
      </c>
      <c r="H120" s="246">
        <f>+'[1]CONSUMO DOMESTICO VARIEDAD'!H201/10000</f>
        <v>0.74129999999999996</v>
      </c>
      <c r="I120" s="7">
        <f t="shared" si="165"/>
        <v>-0.28823811809889588</v>
      </c>
      <c r="J120" s="2"/>
      <c r="K120" s="42" t="s">
        <v>3</v>
      </c>
      <c r="L120" s="6">
        <f>+SUM('[1]CONSUMO DOMESTICO VARIEDAD'!H118:H129)/10000</f>
        <v>12.593788999999999</v>
      </c>
      <c r="M120" s="6">
        <f>+SUM(C115:C120)+SUM(B121:B126)</f>
        <v>11.261413000000001</v>
      </c>
      <c r="N120" s="6">
        <f>+SUM(D115:D120)+SUM(C121:C126)</f>
        <v>13.242025000000002</v>
      </c>
      <c r="O120" s="6">
        <f>+SUM(E115:E120)+SUM(D121:D126)</f>
        <v>14.351049999999999</v>
      </c>
      <c r="P120" s="6">
        <f t="shared" ref="P120" si="181">+SUM(F115:F120)+SUM(E121:E126)</f>
        <v>11.3581</v>
      </c>
      <c r="Q120" s="6">
        <f t="shared" ref="Q120" si="182">+SUM(G115:G120)+SUM(F121:F126)</f>
        <v>13.780899999999999</v>
      </c>
      <c r="R120" s="37">
        <f t="shared" ref="R120" si="183">+SUM(H115:H120)+SUM(G121:G126)</f>
        <v>17.453300000000002</v>
      </c>
      <c r="S120" s="80">
        <f t="shared" si="168"/>
        <v>0.26648477240238333</v>
      </c>
      <c r="T120" s="7">
        <f t="shared" si="169"/>
        <v>9.1583427446622956E-2</v>
      </c>
    </row>
    <row r="121" spans="1:20">
      <c r="A121" s="42" t="s">
        <v>4</v>
      </c>
      <c r="B121" s="245">
        <f>+'[1]CONSUMO DOMESTICO VARIEDAD'!H130/10000</f>
        <v>0.95846200000000004</v>
      </c>
      <c r="C121" s="172">
        <f>+'[1]CONSUMO DOMESTICO VARIEDAD'!H142/10000</f>
        <v>0.82271800000000006</v>
      </c>
      <c r="D121" s="172">
        <f>+'[1]CONSUMO DOMESTICO VARIEDAD'!H154/10000</f>
        <v>1.278184</v>
      </c>
      <c r="E121" s="172">
        <f>+'[1]CONSUMO DOMESTICO VARIEDAD'!H166/10000</f>
        <v>0.98380000000000001</v>
      </c>
      <c r="F121" s="172">
        <f>+'[1]CONSUMO DOMESTICO VARIEDAD'!H178/10000</f>
        <v>1.1402000000000001</v>
      </c>
      <c r="G121" s="246">
        <f>+'[1]CONSUMO DOMESTICO VARIEDAD'!H190/10000</f>
        <v>1.4533</v>
      </c>
      <c r="H121" s="241"/>
      <c r="I121" s="7"/>
      <c r="J121" s="2"/>
      <c r="K121" s="42" t="s">
        <v>4</v>
      </c>
      <c r="L121" s="6">
        <f>+SUM('[1]CONSUMO DOMESTICO VARIEDAD'!H119:H130)/10000</f>
        <v>12.106031999999999</v>
      </c>
      <c r="M121" s="6">
        <f>+SUM(C115:C121)+SUM(B122:B126)</f>
        <v>11.125669</v>
      </c>
      <c r="N121" s="6">
        <f>+SUM(D115:D121)+SUM(C122:C126)</f>
        <v>13.697490999999999</v>
      </c>
      <c r="O121" s="6">
        <f>+SUM(E115:E121)+SUM(D122:D126)</f>
        <v>14.056666</v>
      </c>
      <c r="P121" s="6">
        <f t="shared" ref="P121" si="184">+SUM(F115:F121)+SUM(E122:E126)</f>
        <v>11.5145</v>
      </c>
      <c r="Q121" s="6">
        <f t="shared" ref="Q121" si="185">+SUM(G115:G121)+SUM(F122:F126)</f>
        <v>14.093999999999998</v>
      </c>
      <c r="R121" s="37"/>
      <c r="S121" s="80"/>
      <c r="T121" s="7"/>
    </row>
    <row r="122" spans="1:20">
      <c r="A122" s="42" t="s">
        <v>5</v>
      </c>
      <c r="B122" s="245">
        <f>+'[1]CONSUMO DOMESTICO VARIEDAD'!H131/10000</f>
        <v>1.1338729999999999</v>
      </c>
      <c r="C122" s="172">
        <f>+'[1]CONSUMO DOMESTICO VARIEDAD'!H143/10000</f>
        <v>1.316276</v>
      </c>
      <c r="D122" s="172">
        <f>+'[1]CONSUMO DOMESTICO VARIEDAD'!H155/10000</f>
        <v>1.329723</v>
      </c>
      <c r="E122" s="172">
        <f>+'[1]CONSUMO DOMESTICO VARIEDAD'!H167/10000</f>
        <v>1.2721</v>
      </c>
      <c r="F122" s="172">
        <f>+'[1]CONSUMO DOMESTICO VARIEDAD'!H179/10000</f>
        <v>1.3012999999999999</v>
      </c>
      <c r="G122" s="246">
        <f>+'[1]CONSUMO DOMESTICO VARIEDAD'!H191/10000</f>
        <v>2.0781000000000001</v>
      </c>
      <c r="H122" s="241"/>
      <c r="I122" s="7"/>
      <c r="J122" s="2"/>
      <c r="K122" s="42" t="s">
        <v>5</v>
      </c>
      <c r="L122" s="6">
        <f>+SUM('[1]CONSUMO DOMESTICO VARIEDAD'!H120:H131)/10000</f>
        <v>11.376322999999998</v>
      </c>
      <c r="M122" s="6">
        <f>+SUM(C115:C122)+SUM(B123:B126)</f>
        <v>11.308071999999999</v>
      </c>
      <c r="N122" s="6">
        <f>+SUM(D115:D122)+SUM(C123:C126)</f>
        <v>13.710937999999999</v>
      </c>
      <c r="O122" s="6">
        <f>+SUM(E115:E122)+SUM(D123:D126)</f>
        <v>13.999043</v>
      </c>
      <c r="P122" s="6">
        <f>+SUM(F115:F122)+SUM(E123:E126)</f>
        <v>11.543699999999999</v>
      </c>
      <c r="Q122" s="6">
        <f>+SUM(G115:G122)+SUM(F123:F126)</f>
        <v>14.870799999999997</v>
      </c>
      <c r="R122" s="37"/>
      <c r="S122" s="80"/>
      <c r="T122" s="7"/>
    </row>
    <row r="123" spans="1:20">
      <c r="A123" s="42" t="s">
        <v>6</v>
      </c>
      <c r="B123" s="245">
        <f>+'[1]CONSUMO DOMESTICO VARIEDAD'!H132/10000</f>
        <v>1.247959</v>
      </c>
      <c r="C123" s="172">
        <f>+'[1]CONSUMO DOMESTICO VARIEDAD'!H144/10000</f>
        <v>1.5063899999999999</v>
      </c>
      <c r="D123" s="172">
        <f>+'[1]CONSUMO DOMESTICO VARIEDAD'!H156/10000</f>
        <v>1.4177440000000001</v>
      </c>
      <c r="E123" s="172">
        <f>+'[1]CONSUMO DOMESTICO VARIEDAD'!H168/10000</f>
        <v>1.0919000000000001</v>
      </c>
      <c r="F123" s="172">
        <f>+'[1]CONSUMO DOMESTICO VARIEDAD'!H180/10000</f>
        <v>1.2898000000000001</v>
      </c>
      <c r="G123" s="246">
        <f>+'[1]CONSUMO DOMESTICO VARIEDAD'!H192/10000</f>
        <v>1.6115999999999999</v>
      </c>
      <c r="H123" s="241"/>
      <c r="I123" s="7"/>
      <c r="J123" s="2"/>
      <c r="K123" s="42" t="s">
        <v>6</v>
      </c>
      <c r="L123" s="6">
        <f>+SUM('[1]CONSUMO DOMESTICO VARIEDAD'!H121:H132)/10000</f>
        <v>11.863558999999999</v>
      </c>
      <c r="M123" s="6">
        <f>+SUM(C115:C123)+SUM(B124:B126)</f>
        <v>11.566503000000001</v>
      </c>
      <c r="N123" s="6">
        <f>+SUM(D115:D123)+SUM(C124:C126)</f>
        <v>13.622292</v>
      </c>
      <c r="O123" s="6">
        <f>+SUM(E115:E123)+SUM(D124:D126)</f>
        <v>13.673199</v>
      </c>
      <c r="P123" s="6">
        <f>+SUM(F115:F123)+SUM(E124:E126)</f>
        <v>11.7416</v>
      </c>
      <c r="Q123" s="6">
        <f>+SUM(G115:G123)+SUM(F124:F126)</f>
        <v>15.192599999999997</v>
      </c>
      <c r="R123" s="37"/>
      <c r="S123" s="80"/>
      <c r="T123" s="7"/>
    </row>
    <row r="124" spans="1:20">
      <c r="A124" s="42" t="s">
        <v>7</v>
      </c>
      <c r="B124" s="245">
        <f>+'[1]CONSUMO DOMESTICO VARIEDAD'!H133/10000</f>
        <v>1.1195809999999999</v>
      </c>
      <c r="C124" s="172">
        <f>+'[1]CONSUMO DOMESTICO VARIEDAD'!H145/10000</f>
        <v>1.178237</v>
      </c>
      <c r="D124" s="172">
        <f>+'[1]CONSUMO DOMESTICO VARIEDAD'!H157/10000</f>
        <v>1.314214</v>
      </c>
      <c r="E124" s="172">
        <f>+'[1]CONSUMO DOMESTICO VARIEDAD'!H169/10000</f>
        <v>0.90780000000000005</v>
      </c>
      <c r="F124" s="172">
        <f>+'[1]CONSUMO DOMESTICO VARIEDAD'!H181/10000</f>
        <v>1.4220999999999999</v>
      </c>
      <c r="G124" s="246">
        <f>+'[1]CONSUMO DOMESTICO VARIEDAD'!H193/10000</f>
        <v>1.4698</v>
      </c>
      <c r="H124" s="241"/>
      <c r="I124" s="7"/>
      <c r="J124" s="2"/>
      <c r="K124" s="42" t="s">
        <v>7</v>
      </c>
      <c r="L124" s="6">
        <f>+SUM('[1]CONSUMO DOMESTICO VARIEDAD'!H122:H133)/10000</f>
        <v>11.712269999999998</v>
      </c>
      <c r="M124" s="6">
        <f>+SUM(C115:C124)+SUM(B125:B126)</f>
        <v>11.625159</v>
      </c>
      <c r="N124" s="6">
        <f>+SUM(D115:D124)+SUM(C125:C126)</f>
        <v>13.758269</v>
      </c>
      <c r="O124" s="6">
        <f>+SUM(E115:E124)+SUM(D125:D126)</f>
        <v>13.266785000000002</v>
      </c>
      <c r="P124" s="6">
        <f>+SUM(F115:F124)+SUM(E125:E126)</f>
        <v>12.2559</v>
      </c>
      <c r="Q124" s="6">
        <f>+SUM(G115:G124)+SUM(F125:F126)</f>
        <v>15.240299999999998</v>
      </c>
      <c r="R124" s="37"/>
      <c r="S124" s="80"/>
      <c r="T124" s="7"/>
    </row>
    <row r="125" spans="1:20">
      <c r="A125" s="42" t="s">
        <v>8</v>
      </c>
      <c r="B125" s="245">
        <f>+'[1]CONSUMO DOMESTICO VARIEDAD'!H134/10000</f>
        <v>1.370608</v>
      </c>
      <c r="C125" s="172">
        <f>+'[1]CONSUMO DOMESTICO VARIEDAD'!H146/10000</f>
        <v>0.85929500000000003</v>
      </c>
      <c r="D125" s="172">
        <f>+'[1]CONSUMO DOMESTICO VARIEDAD'!H158/10000</f>
        <v>1.229301</v>
      </c>
      <c r="E125" s="172">
        <f>+'[1]CONSUMO DOMESTICO VARIEDAD'!H170/10000</f>
        <v>0.9294</v>
      </c>
      <c r="F125" s="172">
        <f>+'[1]CONSUMO DOMESTICO VARIEDAD'!H182/10000</f>
        <v>2.2814999999999999</v>
      </c>
      <c r="G125" s="246">
        <f>+'[1]CONSUMO DOMESTICO VARIEDAD'!H194/10000</f>
        <v>1.5357000000000001</v>
      </c>
      <c r="H125" s="241"/>
      <c r="I125" s="7"/>
      <c r="J125" s="2"/>
      <c r="K125" s="42" t="s">
        <v>8</v>
      </c>
      <c r="L125" s="6">
        <f>+SUM('[1]CONSUMO DOMESTICO VARIEDAD'!H123:H134)/10000</f>
        <v>11.631195999999999</v>
      </c>
      <c r="M125" s="6">
        <f>+SUM(C115:C125)+SUM(B126)</f>
        <v>11.113845999999999</v>
      </c>
      <c r="N125" s="6">
        <f>+SUM(D115:D125)+SUM(C126)</f>
        <v>14.128274999999999</v>
      </c>
      <c r="O125" s="6">
        <f>+SUM(E115:E125)+SUM(D126)</f>
        <v>12.966884</v>
      </c>
      <c r="P125" s="6">
        <f>+SUM(F115:F125)+SUM(E126)</f>
        <v>13.607999999999999</v>
      </c>
      <c r="Q125" s="6">
        <f>+SUM(G115:G125)+SUM(F126)</f>
        <v>14.494499999999997</v>
      </c>
      <c r="R125" s="37"/>
      <c r="S125" s="80"/>
      <c r="T125" s="7"/>
    </row>
    <row r="126" spans="1:20">
      <c r="A126" s="42" t="s">
        <v>9</v>
      </c>
      <c r="B126" s="245">
        <f>+'[1]CONSUMO DOMESTICO VARIEDAD'!H135/10000</f>
        <v>0.83052499999999996</v>
      </c>
      <c r="C126" s="172">
        <f>+'[1]CONSUMO DOMESTICO VARIEDAD'!H147/10000</f>
        <v>1.386819</v>
      </c>
      <c r="D126" s="172">
        <f>+'[1]CONSUMO DOMESTICO VARIEDAD'!H159/10000</f>
        <v>1.374884</v>
      </c>
      <c r="E126" s="172">
        <f>+'[1]CONSUMO DOMESTICO VARIEDAD'!H171/10000</f>
        <v>0.91869999999999996</v>
      </c>
      <c r="F126" s="172">
        <f>+'[1]CONSUMO DOMESTICO VARIEDAD'!H183/10000</f>
        <v>1.081</v>
      </c>
      <c r="G126" s="246">
        <f>+'[1]CONSUMO DOMESTICO VARIEDAD'!H195/10000</f>
        <v>1.4336</v>
      </c>
      <c r="H126" s="241"/>
      <c r="I126" s="7"/>
      <c r="J126" s="2"/>
      <c r="K126" s="42" t="s">
        <v>9</v>
      </c>
      <c r="L126" s="6">
        <f>+SUM('[1]CONSUMO DOMESTICO VARIEDAD'!H124:H135)/10000</f>
        <v>11.903395</v>
      </c>
      <c r="M126" s="6">
        <f>+SUM(C115:C126)</f>
        <v>11.67014</v>
      </c>
      <c r="N126" s="6">
        <f>+SUM(D115:D126)</f>
        <v>14.116339999999999</v>
      </c>
      <c r="O126" s="6">
        <f>+SUM(E115:E126)</f>
        <v>12.5107</v>
      </c>
      <c r="P126" s="6">
        <f>+SUM(F115:F126)</f>
        <v>13.770299999999999</v>
      </c>
      <c r="Q126" s="6">
        <f>+SUM(G115:G126)</f>
        <v>14.847099999999998</v>
      </c>
      <c r="R126" s="37"/>
      <c r="S126" s="80"/>
      <c r="T126" s="7"/>
    </row>
    <row r="127" spans="1:20" ht="28">
      <c r="A127" s="53" t="s">
        <v>13</v>
      </c>
      <c r="B127" s="247">
        <f>SUM(B115:B126)</f>
        <v>11.903395000000002</v>
      </c>
      <c r="C127" s="173">
        <f t="shared" ref="C127:G127" si="186">SUM(C115:C126)</f>
        <v>11.67014</v>
      </c>
      <c r="D127" s="173">
        <f t="shared" si="186"/>
        <v>14.116339999999999</v>
      </c>
      <c r="E127" s="173">
        <f t="shared" si="186"/>
        <v>12.5107</v>
      </c>
      <c r="F127" s="173">
        <f t="shared" si="186"/>
        <v>13.770299999999999</v>
      </c>
      <c r="G127" s="248">
        <f t="shared" si="186"/>
        <v>14.847099999999998</v>
      </c>
      <c r="H127" s="248"/>
      <c r="I127" s="56"/>
      <c r="J127" s="3"/>
      <c r="K127" s="43" t="s">
        <v>14</v>
      </c>
      <c r="L127" s="46">
        <f>+AVERAGE(L115:L126)</f>
        <v>12.429845416666664</v>
      </c>
      <c r="M127" s="46">
        <f>+AVERAGE(M115:M126)</f>
        <v>11.514589833333332</v>
      </c>
      <c r="N127" s="46">
        <f t="shared" ref="N127:R127" si="187">+AVERAGE(N115:N126)</f>
        <v>13.223512000000001</v>
      </c>
      <c r="O127" s="46">
        <f t="shared" si="187"/>
        <v>13.739828750000001</v>
      </c>
      <c r="P127" s="46">
        <f t="shared" si="187"/>
        <v>12.14635</v>
      </c>
      <c r="Q127" s="46">
        <f t="shared" si="187"/>
        <v>14.353724999999997</v>
      </c>
      <c r="R127" s="215">
        <f t="shared" si="187"/>
        <v>16.749500000000001</v>
      </c>
      <c r="S127" s="81">
        <f>+Q127/P127-1</f>
        <v>0.18173154898385091</v>
      </c>
      <c r="T127" s="77">
        <f>+POWER(Q127/L127,0.2)-1</f>
        <v>2.9200002910386269E-2</v>
      </c>
    </row>
    <row r="128" spans="1:20" ht="28">
      <c r="A128" s="57" t="s">
        <v>15</v>
      </c>
      <c r="B128" s="213">
        <f t="shared" ref="B128:G128" si="188">+B127/B$163</f>
        <v>1.2641158279508688E-2</v>
      </c>
      <c r="C128" s="58">
        <f t="shared" si="188"/>
        <v>1.3075743162768081E-2</v>
      </c>
      <c r="D128" s="58">
        <f t="shared" si="188"/>
        <v>1.6813130886642613E-2</v>
      </c>
      <c r="E128" s="58">
        <f t="shared" si="188"/>
        <v>1.4132243513284752E-2</v>
      </c>
      <c r="F128" s="58">
        <f t="shared" si="188"/>
        <v>1.4603180730414611E-2</v>
      </c>
      <c r="G128" s="206">
        <f t="shared" si="188"/>
        <v>1.7738165556052555E-2</v>
      </c>
      <c r="H128" s="203"/>
      <c r="I128" s="60"/>
      <c r="J128" s="3"/>
      <c r="K128" s="44" t="s">
        <v>15</v>
      </c>
      <c r="L128" s="48">
        <f>+L127/L$163</f>
        <v>1.2631472933920572E-2</v>
      </c>
      <c r="M128" s="48">
        <f>+M127/M$163</f>
        <v>1.2622871883664318E-2</v>
      </c>
      <c r="N128" s="48">
        <f>+N127/N$163</f>
        <v>1.5194557319524796E-2</v>
      </c>
      <c r="O128" s="48">
        <f>+O127/O$163</f>
        <v>1.607737575343161E-2</v>
      </c>
      <c r="P128" s="48">
        <f>+P127/P$163</f>
        <v>1.3222176105072451E-2</v>
      </c>
      <c r="Q128" s="48">
        <f t="shared" ref="Q128:R128" si="189">+Q127/Q$163</f>
        <v>1.6249730408913247E-2</v>
      </c>
      <c r="R128" s="203">
        <f t="shared" si="189"/>
        <v>1.9971558459420728E-2</v>
      </c>
      <c r="S128" s="74"/>
      <c r="T128" s="78"/>
    </row>
    <row r="129" spans="1:20" ht="29" thickBot="1">
      <c r="A129" s="61" t="s">
        <v>12</v>
      </c>
      <c r="B129" s="214"/>
      <c r="C129" s="63">
        <f>+C127/B127-1</f>
        <v>-1.9595669974826646E-2</v>
      </c>
      <c r="D129" s="63">
        <f t="shared" ref="D129:G129" si="190">+D127/C127-1</f>
        <v>0.2096118812627783</v>
      </c>
      <c r="E129" s="63">
        <f t="shared" si="190"/>
        <v>-0.11374336407312369</v>
      </c>
      <c r="F129" s="63">
        <f t="shared" si="190"/>
        <v>0.10068181636519125</v>
      </c>
      <c r="G129" s="207">
        <f t="shared" si="190"/>
        <v>7.8197279652585605E-2</v>
      </c>
      <c r="H129" s="202"/>
      <c r="I129" s="65"/>
      <c r="J129" s="2"/>
      <c r="K129" s="45" t="s">
        <v>12</v>
      </c>
      <c r="L129" s="49"/>
      <c r="M129" s="50">
        <f>+M127/L127-1</f>
        <v>-7.3633706023898182E-2</v>
      </c>
      <c r="N129" s="50">
        <f t="shared" ref="N129:R129" si="191">+N127/M127-1</f>
        <v>0.14841363794996387</v>
      </c>
      <c r="O129" s="50">
        <f t="shared" si="191"/>
        <v>3.904535723943825E-2</v>
      </c>
      <c r="P129" s="50">
        <f t="shared" si="191"/>
        <v>-0.11597515362045552</v>
      </c>
      <c r="Q129" s="50">
        <f t="shared" si="191"/>
        <v>0.18173154898385091</v>
      </c>
      <c r="R129" s="202">
        <f t="shared" si="191"/>
        <v>0.16690963495538647</v>
      </c>
      <c r="S129" s="75"/>
      <c r="T129" s="52"/>
    </row>
    <row r="130" spans="1:20" ht="15" thickBo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</row>
    <row r="131" spans="1:20" ht="15" thickBot="1">
      <c r="A131" s="275" t="s">
        <v>271</v>
      </c>
      <c r="B131" s="276"/>
      <c r="C131" s="276"/>
      <c r="D131" s="276"/>
      <c r="E131" s="276"/>
      <c r="F131" s="276"/>
      <c r="G131" s="276"/>
      <c r="H131" s="276"/>
      <c r="I131" s="277"/>
      <c r="J131" s="2"/>
      <c r="K131" s="275" t="s">
        <v>272</v>
      </c>
      <c r="L131" s="276"/>
      <c r="M131" s="276"/>
      <c r="N131" s="276"/>
      <c r="O131" s="276"/>
      <c r="P131" s="276"/>
      <c r="Q131" s="276"/>
      <c r="R131" s="276"/>
      <c r="S131" s="276"/>
      <c r="T131" s="277"/>
    </row>
    <row r="132" spans="1:20" ht="42">
      <c r="A132" s="38"/>
      <c r="B132" s="209">
        <v>2016</v>
      </c>
      <c r="C132" s="39">
        <f>+B132+1</f>
        <v>2017</v>
      </c>
      <c r="D132" s="39">
        <f t="shared" ref="D132:G132" si="192">+C132+1</f>
        <v>2018</v>
      </c>
      <c r="E132" s="39">
        <f t="shared" si="192"/>
        <v>2019</v>
      </c>
      <c r="F132" s="39">
        <f t="shared" si="192"/>
        <v>2020</v>
      </c>
      <c r="G132" s="210">
        <f t="shared" si="192"/>
        <v>2021</v>
      </c>
      <c r="H132" s="40">
        <f>+H114</f>
        <v>2022</v>
      </c>
      <c r="I132" s="41" t="s">
        <v>16</v>
      </c>
      <c r="J132" s="2"/>
      <c r="K132" s="67"/>
      <c r="L132" s="66">
        <v>2016</v>
      </c>
      <c r="M132" s="66">
        <f>+L132+1</f>
        <v>2017</v>
      </c>
      <c r="N132" s="66">
        <f t="shared" ref="N132:Q132" si="193">+M132+1</f>
        <v>2018</v>
      </c>
      <c r="O132" s="66">
        <f t="shared" si="193"/>
        <v>2019</v>
      </c>
      <c r="P132" s="66">
        <f t="shared" si="193"/>
        <v>2020</v>
      </c>
      <c r="Q132" s="66">
        <f t="shared" si="193"/>
        <v>2021</v>
      </c>
      <c r="R132" s="40">
        <v>2022</v>
      </c>
      <c r="S132" s="79" t="s">
        <v>16</v>
      </c>
      <c r="T132" s="76" t="s">
        <v>21</v>
      </c>
    </row>
    <row r="133" spans="1:20">
      <c r="A133" s="42" t="s">
        <v>10</v>
      </c>
      <c r="B133" s="245">
        <f>+'[1]CONSUMO DOMESTICO VARIEDAD'!I124/10000</f>
        <v>58.787877000000002</v>
      </c>
      <c r="C133" s="172">
        <f>+'[1]CONSUMO DOMESTICO VARIEDAD'!I136/10000</f>
        <v>51.123153000000002</v>
      </c>
      <c r="D133" s="172">
        <f>+'[1]CONSUMO DOMESTICO VARIEDAD'!I148/10000</f>
        <v>52.337788000000003</v>
      </c>
      <c r="E133" s="172">
        <f>+'[1]CONSUMO DOMESTICO VARIEDAD'!I160/10000</f>
        <v>50.489199999999997</v>
      </c>
      <c r="F133" s="172">
        <f>+'[1]CONSUMO DOMESTICO VARIEDAD'!I172/10000</f>
        <v>59.0017</v>
      </c>
      <c r="G133" s="246">
        <f>+'[1]CONSUMO DOMESTICO VARIEDAD'!I184/10000</f>
        <v>49.649099999999997</v>
      </c>
      <c r="H133" s="246">
        <f>+'[1]CONSUMO DOMESTICO VARIEDAD'!I196/10000</f>
        <v>43.247799999999998</v>
      </c>
      <c r="I133" s="7">
        <f t="shared" ref="I133:I138" si="194">+H133/G133-1</f>
        <v>-0.12893083661133842</v>
      </c>
      <c r="J133" s="2"/>
      <c r="K133" s="42" t="s">
        <v>10</v>
      </c>
      <c r="L133" s="6">
        <f>+SUM('[1]CONSUMO DOMESTICO VARIEDAD'!I113:I124)/10000</f>
        <v>836.12356299999988</v>
      </c>
      <c r="M133" s="6">
        <f>+SUM(C133)+SUM(B134:B144)</f>
        <v>763.51509400000009</v>
      </c>
      <c r="N133" s="6">
        <f>+SUM(D133)+SUM(C134:C144)</f>
        <v>738.86238300000002</v>
      </c>
      <c r="O133" s="6">
        <f>+SUM(E133)+SUM(D134:D144)</f>
        <v>684.63581599999998</v>
      </c>
      <c r="P133" s="6">
        <f t="shared" ref="P133" si="195">+SUM(F133)+SUM(E134:E144)</f>
        <v>714.90650000000005</v>
      </c>
      <c r="Q133" s="6">
        <f t="shared" ref="Q133:R133" si="196">+SUM(G133)+SUM(F134:F144)</f>
        <v>723.46079999999995</v>
      </c>
      <c r="R133" s="37">
        <f t="shared" si="196"/>
        <v>618.62330000000009</v>
      </c>
      <c r="S133" s="80">
        <f t="shared" ref="S133:S138" si="197">+R133/Q133-1</f>
        <v>-0.14491109953711367</v>
      </c>
      <c r="T133" s="7">
        <f t="shared" ref="T133:T138" si="198">+POWER(R133/M133,0.2)-1</f>
        <v>-4.1213899929278486E-2</v>
      </c>
    </row>
    <row r="134" spans="1:20">
      <c r="A134" s="42" t="s">
        <v>11</v>
      </c>
      <c r="B134" s="245">
        <f>+'[1]CONSUMO DOMESTICO VARIEDAD'!I125/10000</f>
        <v>56.096580000000003</v>
      </c>
      <c r="C134" s="172">
        <f>+'[1]CONSUMO DOMESTICO VARIEDAD'!I137/10000</f>
        <v>48.051684999999999</v>
      </c>
      <c r="D134" s="172">
        <f>+'[1]CONSUMO DOMESTICO VARIEDAD'!I149/10000</f>
        <v>47.206893000000001</v>
      </c>
      <c r="E134" s="172">
        <f>+'[1]CONSUMO DOMESTICO VARIEDAD'!I161/10000</f>
        <v>49.992800000000003</v>
      </c>
      <c r="F134" s="172">
        <f>+'[1]CONSUMO DOMESTICO VARIEDAD'!I173/10000</f>
        <v>53.045400000000001</v>
      </c>
      <c r="G134" s="246">
        <f>+'[1]CONSUMO DOMESTICO VARIEDAD'!I185/10000</f>
        <v>44.2027</v>
      </c>
      <c r="H134" s="246">
        <f>+'[1]CONSUMO DOMESTICO VARIEDAD'!I197/10000</f>
        <v>41.237400000000001</v>
      </c>
      <c r="I134" s="7">
        <f t="shared" si="194"/>
        <v>-6.7084137394322063E-2</v>
      </c>
      <c r="J134" s="2"/>
      <c r="K134" s="42" t="s">
        <v>11</v>
      </c>
      <c r="L134" s="6">
        <f>+SUM('[1]CONSUMO DOMESTICO VARIEDAD'!I114:I125)/10000</f>
        <v>831.88243899999998</v>
      </c>
      <c r="M134" s="6">
        <f>+SUM(C133:C134)+SUM(B135:B144)</f>
        <v>755.47019899999998</v>
      </c>
      <c r="N134" s="6">
        <f>+SUM(D133:D134)+SUM(C135:C144)</f>
        <v>738.01759099999992</v>
      </c>
      <c r="O134" s="6">
        <f>+SUM(E133:E134)+SUM(D135:D144)</f>
        <v>687.42172299999993</v>
      </c>
      <c r="P134" s="6">
        <f t="shared" ref="P134" si="199">+SUM(F133:F134)+SUM(E135:E144)</f>
        <v>717.95910000000003</v>
      </c>
      <c r="Q134" s="6">
        <f t="shared" ref="Q134:R134" si="200">+SUM(G133:G134)+SUM(F135:F144)</f>
        <v>714.61810000000003</v>
      </c>
      <c r="R134" s="37">
        <f t="shared" si="200"/>
        <v>615.6579999999999</v>
      </c>
      <c r="S134" s="80">
        <f t="shared" si="197"/>
        <v>-0.13847969985646891</v>
      </c>
      <c r="T134" s="7">
        <f t="shared" si="198"/>
        <v>-4.0103434116845693E-2</v>
      </c>
    </row>
    <row r="135" spans="1:20">
      <c r="A135" s="42" t="s">
        <v>0</v>
      </c>
      <c r="B135" s="245">
        <f>+'[1]CONSUMO DOMESTICO VARIEDAD'!I126/10000</f>
        <v>63.693044999999998</v>
      </c>
      <c r="C135" s="172">
        <f>+'[1]CONSUMO DOMESTICO VARIEDAD'!I138/10000</f>
        <v>59.716650999999999</v>
      </c>
      <c r="D135" s="172">
        <f>+'[1]CONSUMO DOMESTICO VARIEDAD'!I150/10000</f>
        <v>58.184243999999993</v>
      </c>
      <c r="E135" s="172">
        <f>+'[1]CONSUMO DOMESTICO VARIEDAD'!I162/10000</f>
        <v>55.577599999999997</v>
      </c>
      <c r="F135" s="172">
        <f>+'[1]CONSUMO DOMESTICO VARIEDAD'!I174/10000</f>
        <v>51.901499999999999</v>
      </c>
      <c r="G135" s="246">
        <f>+'[1]CONSUMO DOMESTICO VARIEDAD'!I186/10000</f>
        <v>40.313099999999999</v>
      </c>
      <c r="H135" s="246">
        <f>+'[1]CONSUMO DOMESTICO VARIEDAD'!I198/10000</f>
        <v>52.424399999999999</v>
      </c>
      <c r="I135" s="7">
        <f t="shared" si="194"/>
        <v>0.30043087730787255</v>
      </c>
      <c r="J135" s="2"/>
      <c r="K135" s="42" t="s">
        <v>0</v>
      </c>
      <c r="L135" s="6">
        <f>+SUM('[1]CONSUMO DOMESTICO VARIEDAD'!I115:I126)/10000</f>
        <v>827.22644100000002</v>
      </c>
      <c r="M135" s="6">
        <f>+SUM(C133:C135)+SUM(B136:B144)</f>
        <v>751.49380499999995</v>
      </c>
      <c r="N135" s="6">
        <f>+SUM(D133:D135)+SUM(C136:C144)</f>
        <v>736.485184</v>
      </c>
      <c r="O135" s="6">
        <f>+SUM(E133:E135)+SUM(D136:D144)</f>
        <v>684.81507899999997</v>
      </c>
      <c r="P135" s="6">
        <f t="shared" ref="P135" si="201">+SUM(F133:F135)+SUM(E136:E144)</f>
        <v>714.2829999999999</v>
      </c>
      <c r="Q135" s="6">
        <f t="shared" ref="Q135" si="202">+SUM(G133:G135)+SUM(F136:F144)</f>
        <v>703.02970000000005</v>
      </c>
      <c r="R135" s="37">
        <f t="shared" ref="R135" si="203">+SUM(H133:H135)+SUM(G136:G144)</f>
        <v>627.76929999999993</v>
      </c>
      <c r="S135" s="80">
        <f t="shared" si="197"/>
        <v>-0.10705152285884956</v>
      </c>
      <c r="T135" s="7">
        <f t="shared" si="198"/>
        <v>-3.5338527289904498E-2</v>
      </c>
    </row>
    <row r="136" spans="1:20">
      <c r="A136" s="42" t="s">
        <v>1</v>
      </c>
      <c r="B136" s="245">
        <f>+'[1]CONSUMO DOMESTICO VARIEDAD'!I127/10000</f>
        <v>66.736155000000011</v>
      </c>
      <c r="C136" s="172">
        <f>+'[1]CONSUMO DOMESTICO VARIEDAD'!I139/10000</f>
        <v>55.779953000000006</v>
      </c>
      <c r="D136" s="172">
        <f>+'[1]CONSUMO DOMESTICO VARIEDAD'!I151/10000</f>
        <v>55.227400000000003</v>
      </c>
      <c r="E136" s="172">
        <f>+'[1]CONSUMO DOMESTICO VARIEDAD'!I163/10000</f>
        <v>53.656100000000002</v>
      </c>
      <c r="F136" s="172">
        <f>+'[1]CONSUMO DOMESTICO VARIEDAD'!I175/10000</f>
        <v>54.328600000000002</v>
      </c>
      <c r="G136" s="246">
        <f>+'[1]CONSUMO DOMESTICO VARIEDAD'!I187/10000</f>
        <v>45.028100000000002</v>
      </c>
      <c r="H136" s="246">
        <f>+'[1]CONSUMO DOMESTICO VARIEDAD'!I199/10000</f>
        <v>46.0642</v>
      </c>
      <c r="I136" s="7">
        <f t="shared" si="194"/>
        <v>2.3010075930363527E-2</v>
      </c>
      <c r="J136" s="2"/>
      <c r="K136" s="42" t="s">
        <v>1</v>
      </c>
      <c r="L136" s="6">
        <f>+SUM('[1]CONSUMO DOMESTICO VARIEDAD'!I116:I127)/10000</f>
        <v>822.70174599999996</v>
      </c>
      <c r="M136" s="6">
        <f>+SUM(C133:C136)+SUM(B137:B144)</f>
        <v>740.53760299999988</v>
      </c>
      <c r="N136" s="6">
        <f>+SUM(D133:D136)+SUM(C137:C144)</f>
        <v>735.9326309999999</v>
      </c>
      <c r="O136" s="6">
        <f>+SUM(E133:E136)+SUM(D137:D144)</f>
        <v>683.24377900000002</v>
      </c>
      <c r="P136" s="6">
        <f t="shared" ref="P136" si="204">+SUM(F133:F136)+SUM(E137:E144)</f>
        <v>714.95550000000003</v>
      </c>
      <c r="Q136" s="6">
        <f t="shared" ref="Q136" si="205">+SUM(G133:G136)+SUM(F137:F144)</f>
        <v>693.72919999999999</v>
      </c>
      <c r="R136" s="37">
        <f t="shared" ref="R136" si="206">+SUM(H133:H136)+SUM(G137:G144)</f>
        <v>628.80539999999996</v>
      </c>
      <c r="S136" s="80">
        <f t="shared" si="197"/>
        <v>-9.3586661769462842E-2</v>
      </c>
      <c r="T136" s="7">
        <f t="shared" si="198"/>
        <v>-3.2181700856859341E-2</v>
      </c>
    </row>
    <row r="137" spans="1:20">
      <c r="A137" s="42" t="s">
        <v>2</v>
      </c>
      <c r="B137" s="245">
        <f>+'[1]CONSUMO DOMESTICO VARIEDAD'!I128/10000</f>
        <v>64.966839000000007</v>
      </c>
      <c r="C137" s="172">
        <f>+'[1]CONSUMO DOMESTICO VARIEDAD'!I140/10000</f>
        <v>69.669558999999992</v>
      </c>
      <c r="D137" s="172">
        <f>+'[1]CONSUMO DOMESTICO VARIEDAD'!I152/10000</f>
        <v>64.979345999999993</v>
      </c>
      <c r="E137" s="172">
        <f>+'[1]CONSUMO DOMESTICO VARIEDAD'!I164/10000</f>
        <v>66.020099999999999</v>
      </c>
      <c r="F137" s="172">
        <f>+'[1]CONSUMO DOMESTICO VARIEDAD'!I176/10000</f>
        <v>62.063200000000002</v>
      </c>
      <c r="G137" s="246">
        <f>+'[1]CONSUMO DOMESTICO VARIEDAD'!I188/10000</f>
        <v>41.6751</v>
      </c>
      <c r="H137" s="246">
        <f>+'[1]CONSUMO DOMESTICO VARIEDAD'!I200/10000</f>
        <v>48.085799999999999</v>
      </c>
      <c r="I137" s="7">
        <f t="shared" si="194"/>
        <v>0.15382566568526523</v>
      </c>
      <c r="J137" s="2"/>
      <c r="K137" s="42" t="s">
        <v>2</v>
      </c>
      <c r="L137" s="6">
        <f>+SUM('[1]CONSUMO DOMESTICO VARIEDAD'!I117:I128)/10000</f>
        <v>817.67090199999996</v>
      </c>
      <c r="M137" s="6">
        <f>+SUM(C133:C137)+SUM(B138:B144)</f>
        <v>745.24032299999999</v>
      </c>
      <c r="N137" s="6">
        <f>+SUM(D133:D137)+SUM(C138:C144)</f>
        <v>731.24241800000004</v>
      </c>
      <c r="O137" s="6">
        <f>+SUM(E133:E137)+SUM(D138:D144)</f>
        <v>684.28453300000001</v>
      </c>
      <c r="P137" s="6">
        <f t="shared" ref="P137" si="207">+SUM(F133:F137)+SUM(E138:E144)</f>
        <v>710.9985999999999</v>
      </c>
      <c r="Q137" s="6">
        <f t="shared" ref="Q137" si="208">+SUM(G133:G137)+SUM(F138:F144)</f>
        <v>673.34109999999998</v>
      </c>
      <c r="R137" s="37">
        <f t="shared" ref="R137" si="209">+SUM(H133:H137)+SUM(G138:G144)</f>
        <v>635.21609999999998</v>
      </c>
      <c r="S137" s="80">
        <f t="shared" si="197"/>
        <v>-5.6620634029320382E-2</v>
      </c>
      <c r="T137" s="7">
        <f t="shared" si="198"/>
        <v>-3.1443343210924124E-2</v>
      </c>
    </row>
    <row r="138" spans="1:20">
      <c r="A138" s="42" t="s">
        <v>3</v>
      </c>
      <c r="B138" s="245">
        <f>+'[1]CONSUMO DOMESTICO VARIEDAD'!I129/10000</f>
        <v>61.80473400000001</v>
      </c>
      <c r="C138" s="172">
        <f>+'[1]CONSUMO DOMESTICO VARIEDAD'!I141/10000</f>
        <v>70.820808000000014</v>
      </c>
      <c r="D138" s="172">
        <f>+'[1]CONSUMO DOMESTICO VARIEDAD'!I153/10000</f>
        <v>64.079318999999998</v>
      </c>
      <c r="E138" s="172">
        <f>+'[1]CONSUMO DOMESTICO VARIEDAD'!I165/10000</f>
        <v>57.450600000000001</v>
      </c>
      <c r="F138" s="172">
        <f>+'[1]CONSUMO DOMESTICO VARIEDAD'!I177/10000</f>
        <v>71.720500000000001</v>
      </c>
      <c r="G138" s="246">
        <f>+'[1]CONSUMO DOMESTICO VARIEDAD'!I189/10000</f>
        <v>61.3857</v>
      </c>
      <c r="H138" s="246">
        <f>+'[1]CONSUMO DOMESTICO VARIEDAD'!I201/10000</f>
        <v>48.6372</v>
      </c>
      <c r="I138" s="7">
        <f t="shared" si="194"/>
        <v>-0.2076786613168865</v>
      </c>
      <c r="J138" s="2"/>
      <c r="K138" s="42" t="s">
        <v>3</v>
      </c>
      <c r="L138" s="6">
        <f>+SUM('[1]CONSUMO DOMESTICO VARIEDAD'!I118:I129)/10000</f>
        <v>800.42509100000007</v>
      </c>
      <c r="M138" s="6">
        <f>+SUM(C133:C138)+SUM(B139:B144)</f>
        <v>754.25639699999999</v>
      </c>
      <c r="N138" s="6">
        <f>+SUM(D133:D138)+SUM(C139:C144)</f>
        <v>724.50092899999993</v>
      </c>
      <c r="O138" s="6">
        <f>+SUM(E133:E138)+SUM(D139:D144)</f>
        <v>677.65581399999996</v>
      </c>
      <c r="P138" s="6">
        <f t="shared" ref="P138" si="210">+SUM(F133:F138)+SUM(E139:E144)</f>
        <v>725.26850000000002</v>
      </c>
      <c r="Q138" s="6">
        <f t="shared" ref="Q138" si="211">+SUM(G133:G138)+SUM(F139:F144)</f>
        <v>663.00630000000001</v>
      </c>
      <c r="R138" s="37">
        <f t="shared" ref="R138" si="212">+SUM(H133:H138)+SUM(G139:G144)</f>
        <v>622.46759999999995</v>
      </c>
      <c r="S138" s="80">
        <f t="shared" si="197"/>
        <v>-6.114376288732104E-2</v>
      </c>
      <c r="T138" s="7">
        <f t="shared" si="198"/>
        <v>-3.7679916086241882E-2</v>
      </c>
    </row>
    <row r="139" spans="1:20">
      <c r="A139" s="42" t="s">
        <v>4</v>
      </c>
      <c r="B139" s="245">
        <f>+'[1]CONSUMO DOMESTICO VARIEDAD'!I130/10000</f>
        <v>64.957009999999997</v>
      </c>
      <c r="C139" s="172">
        <f>+'[1]CONSUMO DOMESTICO VARIEDAD'!I142/10000</f>
        <v>66.550060999999999</v>
      </c>
      <c r="D139" s="172">
        <f>+'[1]CONSUMO DOMESTICO VARIEDAD'!I154/10000</f>
        <v>62.522527000000004</v>
      </c>
      <c r="E139" s="172">
        <f>+'[1]CONSUMO DOMESTICO VARIEDAD'!I166/10000</f>
        <v>63.690600000000003</v>
      </c>
      <c r="F139" s="172">
        <f>+'[1]CONSUMO DOMESTICO VARIEDAD'!I178/10000</f>
        <v>75.72</v>
      </c>
      <c r="G139" s="246">
        <f>+'[1]CONSUMO DOMESTICO VARIEDAD'!I190/10000</f>
        <v>59.367199999999997</v>
      </c>
      <c r="H139" s="241"/>
      <c r="I139" s="7"/>
      <c r="J139" s="2"/>
      <c r="K139" s="42" t="s">
        <v>4</v>
      </c>
      <c r="L139" s="6">
        <f>+SUM('[1]CONSUMO DOMESTICO VARIEDAD'!I119:I130)/10000</f>
        <v>790.68775799999992</v>
      </c>
      <c r="M139" s="6">
        <f>+SUM(C133:C139)+SUM(B140:B144)</f>
        <v>755.84944799999994</v>
      </c>
      <c r="N139" s="6">
        <f>+SUM(D133:D139)+SUM(C140:C144)</f>
        <v>720.47339499999998</v>
      </c>
      <c r="O139" s="6">
        <f>+SUM(E133:E139)+SUM(D140:D144)</f>
        <v>678.82388700000001</v>
      </c>
      <c r="P139" s="6">
        <f t="shared" ref="P139" si="213">+SUM(F133:F139)+SUM(E140:E144)</f>
        <v>737.29790000000003</v>
      </c>
      <c r="Q139" s="6">
        <f t="shared" ref="Q139" si="214">+SUM(G133:G139)+SUM(F140:F144)</f>
        <v>646.65350000000001</v>
      </c>
      <c r="R139" s="37"/>
      <c r="S139" s="80"/>
      <c r="T139" s="7"/>
    </row>
    <row r="140" spans="1:20">
      <c r="A140" s="42" t="s">
        <v>5</v>
      </c>
      <c r="B140" s="245">
        <f>+'[1]CONSUMO DOMESTICO VARIEDAD'!I131/10000</f>
        <v>68.972689999999986</v>
      </c>
      <c r="C140" s="172">
        <f>+'[1]CONSUMO DOMESTICO VARIEDAD'!I143/10000</f>
        <v>66.680790999999985</v>
      </c>
      <c r="D140" s="172">
        <f>+'[1]CONSUMO DOMESTICO VARIEDAD'!I155/10000</f>
        <v>62.165680999999992</v>
      </c>
      <c r="E140" s="172">
        <f>+'[1]CONSUMO DOMESTICO VARIEDAD'!I167/10000</f>
        <v>66.119699999999995</v>
      </c>
      <c r="F140" s="172">
        <f>+'[1]CONSUMO DOMESTICO VARIEDAD'!I179/10000</f>
        <v>64.025700000000001</v>
      </c>
      <c r="G140" s="246">
        <f>+'[1]CONSUMO DOMESTICO VARIEDAD'!I191/10000</f>
        <v>57.9375</v>
      </c>
      <c r="H140" s="241"/>
      <c r="I140" s="7"/>
      <c r="J140" s="2"/>
      <c r="K140" s="42" t="s">
        <v>5</v>
      </c>
      <c r="L140" s="6">
        <f>+SUM('[1]CONSUMO DOMESTICO VARIEDAD'!I120:I131)/10000</f>
        <v>791.39772600000003</v>
      </c>
      <c r="M140" s="6">
        <f>+SUM(C133:C140)+SUM(B141:B144)</f>
        <v>753.55754899999999</v>
      </c>
      <c r="N140" s="6">
        <f>+SUM(D133:D140)+SUM(C141:C144)</f>
        <v>715.95828499999993</v>
      </c>
      <c r="O140" s="6">
        <f>+SUM(E133:E140)+SUM(D141:D144)</f>
        <v>682.77790600000003</v>
      </c>
      <c r="P140" s="6">
        <f>+SUM(F133:F140)+SUM(E141:E144)</f>
        <v>735.20389999999998</v>
      </c>
      <c r="Q140" s="6">
        <f>+SUM(G133:G140)+SUM(F141:F144)</f>
        <v>640.56529999999998</v>
      </c>
      <c r="R140" s="37"/>
      <c r="S140" s="80"/>
      <c r="T140" s="7"/>
    </row>
    <row r="141" spans="1:20">
      <c r="A141" s="42" t="s">
        <v>6</v>
      </c>
      <c r="B141" s="245">
        <f>+'[1]CONSUMO DOMESTICO VARIEDAD'!I132/10000</f>
        <v>72.16862900000001</v>
      </c>
      <c r="C141" s="172">
        <f>+'[1]CONSUMO DOMESTICO VARIEDAD'!I144/10000</f>
        <v>69.452540999999997</v>
      </c>
      <c r="D141" s="172">
        <f>+'[1]CONSUMO DOMESTICO VARIEDAD'!I156/10000</f>
        <v>56.549551000000001</v>
      </c>
      <c r="E141" s="172">
        <f>+'[1]CONSUMO DOMESTICO VARIEDAD'!I168/10000</f>
        <v>61.337000000000003</v>
      </c>
      <c r="F141" s="172">
        <f>+'[1]CONSUMO DOMESTICO VARIEDAD'!I180/10000</f>
        <v>65.853499999999997</v>
      </c>
      <c r="G141" s="246">
        <f>+'[1]CONSUMO DOMESTICO VARIEDAD'!I192/10000</f>
        <v>55.961100000000002</v>
      </c>
      <c r="H141" s="241"/>
      <c r="I141" s="7"/>
      <c r="J141" s="2"/>
      <c r="K141" s="42" t="s">
        <v>6</v>
      </c>
      <c r="L141" s="6">
        <f>+SUM('[1]CONSUMO DOMESTICO VARIEDAD'!I121:I132)/10000</f>
        <v>791.4036759999999</v>
      </c>
      <c r="M141" s="6">
        <f>+SUM(C133:C141)+SUM(B142:B144)</f>
        <v>750.84146099999998</v>
      </c>
      <c r="N141" s="6">
        <f>+SUM(D133:D141)+SUM(C142:C144)</f>
        <v>703.055295</v>
      </c>
      <c r="O141" s="6">
        <f>+SUM(E133:E141)+SUM(D142:D144)</f>
        <v>687.56535499999995</v>
      </c>
      <c r="P141" s="6">
        <f>+SUM(F133:F141)+SUM(E142:E144)</f>
        <v>739.72040000000004</v>
      </c>
      <c r="Q141" s="6">
        <f>+SUM(G133:G141)+SUM(F142:F144)</f>
        <v>630.67290000000003</v>
      </c>
      <c r="R141" s="37"/>
      <c r="S141" s="80"/>
      <c r="T141" s="7"/>
    </row>
    <row r="142" spans="1:20">
      <c r="A142" s="42" t="s">
        <v>7</v>
      </c>
      <c r="B142" s="245">
        <f>+'[1]CONSUMO DOMESTICO VARIEDAD'!I133/10000</f>
        <v>65.965879000000001</v>
      </c>
      <c r="C142" s="172">
        <f>+'[1]CONSUMO DOMESTICO VARIEDAD'!I145/10000</f>
        <v>60.992068000000003</v>
      </c>
      <c r="D142" s="172">
        <f>+'[1]CONSUMO DOMESTICO VARIEDAD'!I157/10000</f>
        <v>53.978413000000003</v>
      </c>
      <c r="E142" s="172">
        <f>+'[1]CONSUMO DOMESTICO VARIEDAD'!I169/10000</f>
        <v>62.979700000000001</v>
      </c>
      <c r="F142" s="172">
        <f>+'[1]CONSUMO DOMESTICO VARIEDAD'!I181/10000</f>
        <v>62.671100000000003</v>
      </c>
      <c r="G142" s="246">
        <f>+'[1]CONSUMO DOMESTICO VARIEDAD'!I193/10000</f>
        <v>52.106200000000001</v>
      </c>
      <c r="H142" s="241"/>
      <c r="I142" s="7"/>
      <c r="J142" s="2"/>
      <c r="K142" s="42" t="s">
        <v>7</v>
      </c>
      <c r="L142" s="6">
        <f>+SUM('[1]CONSUMO DOMESTICO VARIEDAD'!I122:I133)/10000</f>
        <v>782.42431299999987</v>
      </c>
      <c r="M142" s="6">
        <f>+SUM(C133:C142)+SUM(B143:B144)</f>
        <v>745.86765000000003</v>
      </c>
      <c r="N142" s="6">
        <f>+SUM(D133:D142)+SUM(C143:C144)</f>
        <v>696.04164000000003</v>
      </c>
      <c r="O142" s="6">
        <f>+SUM(E133:E142)+SUM(D143:D144)</f>
        <v>696.566642</v>
      </c>
      <c r="P142" s="6">
        <f>+SUM(F133:F142)+SUM(E143:E144)</f>
        <v>739.41180000000008</v>
      </c>
      <c r="Q142" s="6">
        <f>+SUM(G133:G142)+SUM(F143:F144)</f>
        <v>620.10799999999995</v>
      </c>
      <c r="R142" s="37"/>
      <c r="S142" s="80"/>
      <c r="T142" s="7"/>
    </row>
    <row r="143" spans="1:20">
      <c r="A143" s="42" t="s">
        <v>8</v>
      </c>
      <c r="B143" s="245">
        <f>+'[1]CONSUMO DOMESTICO VARIEDAD'!I134/10000</f>
        <v>64.334979000000004</v>
      </c>
      <c r="C143" s="172">
        <f>+'[1]CONSUMO DOMESTICO VARIEDAD'!I146/10000</f>
        <v>62.686092999999993</v>
      </c>
      <c r="D143" s="172">
        <f>+'[1]CONSUMO DOMESTICO VARIEDAD'!I158/10000</f>
        <v>54.247055000000003</v>
      </c>
      <c r="E143" s="172">
        <f>+'[1]CONSUMO DOMESTICO VARIEDAD'!I170/10000</f>
        <v>60.426000000000002</v>
      </c>
      <c r="F143" s="172">
        <f>+'[1]CONSUMO DOMESTICO VARIEDAD'!I182/10000</f>
        <v>54.495100000000001</v>
      </c>
      <c r="G143" s="246">
        <f>+'[1]CONSUMO DOMESTICO VARIEDAD'!I194/10000</f>
        <v>60.666699999999999</v>
      </c>
      <c r="H143" s="241"/>
      <c r="I143" s="7"/>
      <c r="J143" s="2"/>
      <c r="K143" s="42" t="s">
        <v>8</v>
      </c>
      <c r="L143" s="6">
        <f>+SUM('[1]CONSUMO DOMESTICO VARIEDAD'!I123:I134)/10000</f>
        <v>777.97683700000005</v>
      </c>
      <c r="M143" s="6">
        <f>+SUM(C133:C143)+SUM(B144)</f>
        <v>744.21876399999996</v>
      </c>
      <c r="N143" s="6">
        <f>+SUM(D133:D143)+SUM(C144)</f>
        <v>687.60260200000005</v>
      </c>
      <c r="O143" s="6">
        <f>+SUM(E133:E143)+SUM(D144)</f>
        <v>702.745587</v>
      </c>
      <c r="P143" s="6">
        <f>+SUM(F133:F143)+SUM(E144)</f>
        <v>733.48090000000002</v>
      </c>
      <c r="Q143" s="6">
        <f>+SUM(G133:G143)+SUM(F144)</f>
        <v>626.27960000000007</v>
      </c>
      <c r="R143" s="37"/>
      <c r="S143" s="80"/>
      <c r="T143" s="7"/>
    </row>
    <row r="144" spans="1:20">
      <c r="A144" s="42" t="s">
        <v>9</v>
      </c>
      <c r="B144" s="245">
        <f>+'[1]CONSUMO DOMESTICO VARIEDAD'!I135/10000</f>
        <v>62.695401000000004</v>
      </c>
      <c r="C144" s="172">
        <f>+'[1]CONSUMO DOMESTICO VARIEDAD'!I147/10000</f>
        <v>56.124384999999997</v>
      </c>
      <c r="D144" s="172">
        <f>+'[1]CONSUMO DOMESTICO VARIEDAD'!I159/10000</f>
        <v>55.006186999999997</v>
      </c>
      <c r="E144" s="172">
        <f>+'[1]CONSUMO DOMESTICO VARIEDAD'!I171/10000</f>
        <v>58.654600000000002</v>
      </c>
      <c r="F144" s="172">
        <f>+'[1]CONSUMO DOMESTICO VARIEDAD'!I183/10000</f>
        <v>57.987099999999998</v>
      </c>
      <c r="G144" s="246">
        <f>+'[1]CONSUMO DOMESTICO VARIEDAD'!I195/10000</f>
        <v>56.732100000000003</v>
      </c>
      <c r="H144" s="241"/>
      <c r="I144" s="7"/>
      <c r="J144" s="2"/>
      <c r="K144" s="42" t="s">
        <v>9</v>
      </c>
      <c r="L144" s="6">
        <f>+SUM('[1]CONSUMO DOMESTICO VARIEDAD'!I124:I135)/10000</f>
        <v>771.17981800000007</v>
      </c>
      <c r="M144" s="6">
        <f>+SUM(C133:C144)</f>
        <v>737.64774799999998</v>
      </c>
      <c r="N144" s="6">
        <f>+SUM(D133:D144)</f>
        <v>686.48440400000004</v>
      </c>
      <c r="O144" s="6">
        <f>+SUM(E133:E144)</f>
        <v>706.39400000000001</v>
      </c>
      <c r="P144" s="6">
        <f>+SUM(F133:F144)</f>
        <v>732.8134</v>
      </c>
      <c r="Q144" s="6">
        <f>+SUM(G133:G144)</f>
        <v>625.02459999999996</v>
      </c>
      <c r="R144" s="37"/>
      <c r="S144" s="80"/>
      <c r="T144" s="7"/>
    </row>
    <row r="145" spans="1:20" ht="28">
      <c r="A145" s="53" t="s">
        <v>13</v>
      </c>
      <c r="B145" s="247">
        <f>SUM(B133:B144)</f>
        <v>771.17981800000007</v>
      </c>
      <c r="C145" s="173">
        <f t="shared" ref="C145:G145" si="215">SUM(C133:C144)</f>
        <v>737.64774799999998</v>
      </c>
      <c r="D145" s="173">
        <f t="shared" si="215"/>
        <v>686.48440400000004</v>
      </c>
      <c r="E145" s="173">
        <f t="shared" si="215"/>
        <v>706.39400000000001</v>
      </c>
      <c r="F145" s="173">
        <f t="shared" si="215"/>
        <v>732.8134</v>
      </c>
      <c r="G145" s="248">
        <f t="shared" si="215"/>
        <v>625.02459999999996</v>
      </c>
      <c r="H145" s="248"/>
      <c r="I145" s="56"/>
      <c r="J145" s="3"/>
      <c r="K145" s="43" t="s">
        <v>14</v>
      </c>
      <c r="L145" s="46">
        <f>+AVERAGE(L133:L144)</f>
        <v>803.42502583333328</v>
      </c>
      <c r="M145" s="46">
        <f>+AVERAGE(M133:M144)</f>
        <v>749.87467008333317</v>
      </c>
      <c r="N145" s="46">
        <f t="shared" ref="N145:Q145" si="216">+AVERAGE(N133:N144)</f>
        <v>717.88806308333335</v>
      </c>
      <c r="O145" s="46">
        <f t="shared" si="216"/>
        <v>688.07751008333332</v>
      </c>
      <c r="P145" s="46">
        <f t="shared" si="216"/>
        <v>726.35829166666679</v>
      </c>
      <c r="Q145" s="46">
        <f t="shared" si="216"/>
        <v>663.37409166666669</v>
      </c>
      <c r="R145" s="215">
        <f t="shared" ref="R145" si="217">+AVERAGE(R133:R144)</f>
        <v>624.75661666666667</v>
      </c>
      <c r="S145" s="81">
        <f>+Q145/P145-1</f>
        <v>-8.6712302623378368E-2</v>
      </c>
      <c r="T145" s="77">
        <f>+POWER(Q145/L145,0.2)-1</f>
        <v>-3.7584452850965566E-2</v>
      </c>
    </row>
    <row r="146" spans="1:20" ht="28">
      <c r="A146" s="57" t="s">
        <v>15</v>
      </c>
      <c r="B146" s="213">
        <f t="shared" ref="B146:G146" si="218">+B145/B$163</f>
        <v>0.81897695080275024</v>
      </c>
      <c r="C146" s="58">
        <f t="shared" si="218"/>
        <v>0.82649329806174321</v>
      </c>
      <c r="D146" s="58">
        <f t="shared" si="218"/>
        <v>0.81763064194336821</v>
      </c>
      <c r="E146" s="58">
        <f t="shared" si="218"/>
        <v>0.79795151544863752</v>
      </c>
      <c r="F146" s="58">
        <f t="shared" si="218"/>
        <v>0.77713677420750571</v>
      </c>
      <c r="G146" s="206">
        <f t="shared" si="218"/>
        <v>0.74673100008793136</v>
      </c>
      <c r="H146" s="203"/>
      <c r="I146" s="60"/>
      <c r="J146" s="3"/>
      <c r="K146" s="44" t="s">
        <v>15</v>
      </c>
      <c r="L146" s="48">
        <f>+L145/L$163</f>
        <v>0.81645757674834485</v>
      </c>
      <c r="M146" s="48">
        <f>+M145/M$163</f>
        <v>0.82205028804979985</v>
      </c>
      <c r="N146" s="48">
        <f>+N145/N$163</f>
        <v>0.82489366845376177</v>
      </c>
      <c r="O146" s="48">
        <f>+O145/O$163</f>
        <v>0.80513963298817515</v>
      </c>
      <c r="P146" s="48">
        <f>+P145/P$163</f>
        <v>0.79069327392971944</v>
      </c>
      <c r="Q146" s="48">
        <f t="shared" ref="Q146" si="219">+Q145/Q$163</f>
        <v>0.75100018635169896</v>
      </c>
      <c r="R146" s="203">
        <f t="shared" ref="R146" si="220">+R145/R$163</f>
        <v>0.7449394485010441</v>
      </c>
      <c r="S146" s="74"/>
      <c r="T146" s="78"/>
    </row>
    <row r="147" spans="1:20" ht="29" thickBot="1">
      <c r="A147" s="61" t="s">
        <v>12</v>
      </c>
      <c r="B147" s="214"/>
      <c r="C147" s="63">
        <f>+C145/B145-1</f>
        <v>-4.3481519118281797E-2</v>
      </c>
      <c r="D147" s="63">
        <f t="shared" ref="D147:G147" si="221">+D145/C145-1</f>
        <v>-6.9360130412815857E-2</v>
      </c>
      <c r="E147" s="63">
        <f t="shared" si="221"/>
        <v>2.9002255381172404E-2</v>
      </c>
      <c r="F147" s="63">
        <f t="shared" si="221"/>
        <v>3.7400374295364802E-2</v>
      </c>
      <c r="G147" s="207">
        <f t="shared" si="221"/>
        <v>-0.14708901338321601</v>
      </c>
      <c r="H147" s="202"/>
      <c r="I147" s="65"/>
      <c r="J147" s="2"/>
      <c r="K147" s="45" t="s">
        <v>12</v>
      </c>
      <c r="L147" s="49"/>
      <c r="M147" s="50">
        <f>+M145/L145-1</f>
        <v>-6.6652586150719229E-2</v>
      </c>
      <c r="N147" s="50">
        <f t="shared" ref="N147:R147" si="222">+N145/M145-1</f>
        <v>-4.2655937420109424E-2</v>
      </c>
      <c r="O147" s="50">
        <f t="shared" si="222"/>
        <v>-4.1525349888064111E-2</v>
      </c>
      <c r="P147" s="50">
        <f t="shared" si="222"/>
        <v>5.5634403133881349E-2</v>
      </c>
      <c r="Q147" s="50">
        <f t="shared" si="222"/>
        <v>-8.6712302623378368E-2</v>
      </c>
      <c r="R147" s="202">
        <f t="shared" si="222"/>
        <v>-5.8213722068911622E-2</v>
      </c>
      <c r="S147" s="75"/>
      <c r="T147" s="52"/>
    </row>
    <row r="148" spans="1:20" ht="15" thickBo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</row>
    <row r="149" spans="1:20" ht="15" thickBot="1">
      <c r="A149" s="278" t="s">
        <v>241</v>
      </c>
      <c r="B149" s="279"/>
      <c r="C149" s="279"/>
      <c r="D149" s="279"/>
      <c r="E149" s="279"/>
      <c r="F149" s="279"/>
      <c r="G149" s="279"/>
      <c r="H149" s="279"/>
      <c r="I149" s="280"/>
      <c r="J149" s="2"/>
      <c r="K149" s="278" t="s">
        <v>242</v>
      </c>
      <c r="L149" s="279"/>
      <c r="M149" s="279"/>
      <c r="N149" s="279"/>
      <c r="O149" s="279"/>
      <c r="P149" s="279"/>
      <c r="Q149" s="279"/>
      <c r="R149" s="279"/>
      <c r="S149" s="279"/>
      <c r="T149" s="280"/>
    </row>
    <row r="150" spans="1:20" ht="42">
      <c r="A150" s="38"/>
      <c r="B150" s="39">
        <v>2016</v>
      </c>
      <c r="C150" s="39">
        <f>+B150+1</f>
        <v>2017</v>
      </c>
      <c r="D150" s="39">
        <f t="shared" ref="D150:G150" si="223">+C150+1</f>
        <v>2018</v>
      </c>
      <c r="E150" s="39">
        <f t="shared" si="223"/>
        <v>2019</v>
      </c>
      <c r="F150" s="39">
        <f t="shared" si="223"/>
        <v>2020</v>
      </c>
      <c r="G150" s="210">
        <f t="shared" si="223"/>
        <v>2021</v>
      </c>
      <c r="H150" s="40">
        <f>+H132</f>
        <v>2022</v>
      </c>
      <c r="I150" s="41" t="s">
        <v>16</v>
      </c>
      <c r="J150" s="2"/>
      <c r="K150" s="67"/>
      <c r="L150" s="66">
        <v>2016</v>
      </c>
      <c r="M150" s="66">
        <f>+L150+1</f>
        <v>2017</v>
      </c>
      <c r="N150" s="66">
        <f t="shared" ref="N150:Q150" si="224">+M150+1</f>
        <v>2018</v>
      </c>
      <c r="O150" s="66">
        <f t="shared" si="224"/>
        <v>2019</v>
      </c>
      <c r="P150" s="66">
        <f t="shared" si="224"/>
        <v>2020</v>
      </c>
      <c r="Q150" s="66">
        <f t="shared" si="224"/>
        <v>2021</v>
      </c>
      <c r="R150" s="40">
        <v>2022</v>
      </c>
      <c r="S150" s="79" t="s">
        <v>16</v>
      </c>
      <c r="T150" s="76" t="s">
        <v>21</v>
      </c>
    </row>
    <row r="151" spans="1:20">
      <c r="A151" s="42" t="s">
        <v>10</v>
      </c>
      <c r="B151" s="245">
        <f>+'[1]CONSUMO DOMESTICO VARIEDAD'!J124/10000</f>
        <v>68.129000000000005</v>
      </c>
      <c r="C151" s="172">
        <f>+'[1]CONSUMO DOMESTICO VARIEDAD'!J136/10000</f>
        <v>59.362499999999997</v>
      </c>
      <c r="D151" s="172">
        <f>+'[1]CONSUMO DOMESTICO VARIEDAD'!J148/10000</f>
        <v>60.1753</v>
      </c>
      <c r="E151" s="172">
        <f>+'[1]CONSUMO DOMESTICO VARIEDAD'!J160/10000</f>
        <v>60.9681</v>
      </c>
      <c r="F151" s="172">
        <f>+'[1]CONSUMO DOMESTICO VARIEDAD'!J172/10000</f>
        <v>69.565700000000007</v>
      </c>
      <c r="G151" s="246">
        <f>+'[1]CONSUMO DOMESTICO VARIEDAD'!J184/10000</f>
        <v>65.207999999999998</v>
      </c>
      <c r="H151" s="246">
        <f>+'[1]CONSUMO DOMESTICO VARIEDAD'!J196/10000</f>
        <v>57.2239</v>
      </c>
      <c r="I151" s="7">
        <f t="shared" ref="I151:I156" si="225">+H151/G151-1</f>
        <v>-0.12244049809839286</v>
      </c>
      <c r="J151" s="2"/>
      <c r="K151" s="42" t="s">
        <v>10</v>
      </c>
      <c r="L151" s="82">
        <f>+SUM('[1]CONSUMO DOMESTICO VARIEDAD'!J113:J124)/10000</f>
        <v>1020.8779059999998</v>
      </c>
      <c r="M151" s="82">
        <f>+SUM(C151)+SUM(B152:B162)</f>
        <v>932.87149999999997</v>
      </c>
      <c r="N151" s="82">
        <f>+SUM(D151)+SUM(C152:C162)</f>
        <v>893.31579999999997</v>
      </c>
      <c r="O151" s="82">
        <f>+SUM(E151)+SUM(D152:D162)</f>
        <v>840.39490000000001</v>
      </c>
      <c r="P151" s="82">
        <f t="shared" ref="P151" si="226">+SUM(F151)+SUM(E152:E162)</f>
        <v>893.8569</v>
      </c>
      <c r="Q151" s="82">
        <f t="shared" ref="Q151:R151" si="227">+SUM(G151)+SUM(F152:F162)</f>
        <v>938.60810000000004</v>
      </c>
      <c r="R151" s="84">
        <f t="shared" si="227"/>
        <v>829.03030000000001</v>
      </c>
      <c r="S151" s="80">
        <f t="shared" ref="S151:S156" si="228">+R151/Q151-1</f>
        <v>-0.11674499719318432</v>
      </c>
      <c r="T151" s="7">
        <f t="shared" ref="T151:T156" si="229">+POWER(R151/M151,0.2)-1</f>
        <v>-2.3325799469258501E-2</v>
      </c>
    </row>
    <row r="152" spans="1:20">
      <c r="A152" s="42" t="s">
        <v>11</v>
      </c>
      <c r="B152" s="245">
        <f>+'[1]CONSUMO DOMESTICO VARIEDAD'!J125/10000</f>
        <v>66.092699999999994</v>
      </c>
      <c r="C152" s="172">
        <f>+'[1]CONSUMO DOMESTICO VARIEDAD'!J137/10000</f>
        <v>56.695799999999998</v>
      </c>
      <c r="D152" s="172">
        <f>+'[1]CONSUMO DOMESTICO VARIEDAD'!J149/10000</f>
        <v>56.317</v>
      </c>
      <c r="E152" s="172">
        <f>+'[1]CONSUMO DOMESTICO VARIEDAD'!J161/10000</f>
        <v>58.876600000000003</v>
      </c>
      <c r="F152" s="172">
        <f>+'[1]CONSUMO DOMESTICO VARIEDAD'!J173/10000</f>
        <v>63.703800000000001</v>
      </c>
      <c r="G152" s="246">
        <f>+'[1]CONSUMO DOMESTICO VARIEDAD'!J185/10000</f>
        <v>57.557200000000002</v>
      </c>
      <c r="H152" s="246">
        <f>+'[1]CONSUMO DOMESTICO VARIEDAD'!J197/10000</f>
        <v>56.927500000000002</v>
      </c>
      <c r="I152" s="7">
        <f t="shared" si="225"/>
        <v>-1.0940421007276213E-2</v>
      </c>
      <c r="J152" s="2"/>
      <c r="K152" s="42" t="s">
        <v>11</v>
      </c>
      <c r="L152" s="82">
        <f>+SUM('[1]CONSUMO DOMESTICO VARIEDAD'!J114:J125)/10000</f>
        <v>1017.0515859999999</v>
      </c>
      <c r="M152" s="82">
        <f>+SUM(C151:C152)+SUM(B153:B162)</f>
        <v>923.47460000000012</v>
      </c>
      <c r="N152" s="82">
        <f>+SUM(D151:D152)+SUM(C153:C162)</f>
        <v>892.93700000000001</v>
      </c>
      <c r="O152" s="82">
        <f>+SUM(E151:E152)+SUM(D153:D162)</f>
        <v>842.95449999999994</v>
      </c>
      <c r="P152" s="82">
        <f t="shared" ref="P152" si="230">+SUM(F151:F152)+SUM(E153:E162)</f>
        <v>898.68409999999994</v>
      </c>
      <c r="Q152" s="82">
        <f t="shared" ref="Q152:R152" si="231">+SUM(G151:G152)+SUM(F153:F162)</f>
        <v>932.46149999999989</v>
      </c>
      <c r="R152" s="84">
        <f t="shared" si="231"/>
        <v>828.40060000000005</v>
      </c>
      <c r="S152" s="80">
        <f t="shared" si="228"/>
        <v>-0.11159806597913147</v>
      </c>
      <c r="T152" s="7">
        <f t="shared" si="229"/>
        <v>-2.1494908002193003E-2</v>
      </c>
    </row>
    <row r="153" spans="1:20">
      <c r="A153" s="42" t="s">
        <v>0</v>
      </c>
      <c r="B153" s="245">
        <f>+'[1]CONSUMO DOMESTICO VARIEDAD'!J126/10000</f>
        <v>75.850499999999997</v>
      </c>
      <c r="C153" s="172">
        <f>+'[1]CONSUMO DOMESTICO VARIEDAD'!J138/10000</f>
        <v>70.5274</v>
      </c>
      <c r="D153" s="172">
        <f>+'[1]CONSUMO DOMESTICO VARIEDAD'!J150/10000</f>
        <v>68.701999999999998</v>
      </c>
      <c r="E153" s="172">
        <f>+'[1]CONSUMO DOMESTICO VARIEDAD'!J162/10000</f>
        <v>67.278499999999994</v>
      </c>
      <c r="F153" s="172">
        <f>+'[1]CONSUMO DOMESTICO VARIEDAD'!J174/10000</f>
        <v>63.840899999999998</v>
      </c>
      <c r="G153" s="246">
        <f>+'[1]CONSUMO DOMESTICO VARIEDAD'!J186/10000</f>
        <v>56.535600000000002</v>
      </c>
      <c r="H153" s="246">
        <f>+'[1]CONSUMO DOMESTICO VARIEDAD'!J198/10000</f>
        <v>71.566500000000005</v>
      </c>
      <c r="I153" s="7">
        <f t="shared" si="225"/>
        <v>0.26586610914185038</v>
      </c>
      <c r="J153" s="2"/>
      <c r="K153" s="42" t="s">
        <v>0</v>
      </c>
      <c r="L153" s="82">
        <f>+SUM('[1]CONSUMO DOMESTICO VARIEDAD'!J115:J126)/10000</f>
        <v>1012.026923</v>
      </c>
      <c r="M153" s="82">
        <f>+SUM(C151:C153)+SUM(B154:B162)</f>
        <v>918.15149999999994</v>
      </c>
      <c r="N153" s="82">
        <f>+SUM(D151:D153)+SUM(C154:C162)</f>
        <v>891.11159999999995</v>
      </c>
      <c r="O153" s="82">
        <f>+SUM(E151:E153)+SUM(D154:D162)</f>
        <v>841.53099999999995</v>
      </c>
      <c r="P153" s="82">
        <f t="shared" ref="P153" si="232">+SUM(F151:F153)+SUM(E154:E162)</f>
        <v>895.24649999999997</v>
      </c>
      <c r="Q153" s="82">
        <f t="shared" ref="Q153" si="233">+SUM(G151:G153)+SUM(F154:F162)</f>
        <v>925.15620000000001</v>
      </c>
      <c r="R153" s="84">
        <f t="shared" ref="R153" si="234">+SUM(H151:H153)+SUM(G154:G162)</f>
        <v>843.43150000000003</v>
      </c>
      <c r="S153" s="80">
        <f t="shared" si="228"/>
        <v>-8.8336110161721826E-2</v>
      </c>
      <c r="T153" s="7">
        <f t="shared" si="229"/>
        <v>-1.6833451157408086E-2</v>
      </c>
    </row>
    <row r="154" spans="1:20">
      <c r="A154" s="42" t="s">
        <v>1</v>
      </c>
      <c r="B154" s="245">
        <f>+'[1]CONSUMO DOMESTICO VARIEDAD'!J127/10000</f>
        <v>80.637100000000004</v>
      </c>
      <c r="C154" s="172">
        <f>+'[1]CONSUMO DOMESTICO VARIEDAD'!J139/10000</f>
        <v>67.297700000000006</v>
      </c>
      <c r="D154" s="172">
        <f>+'[1]CONSUMO DOMESTICO VARIEDAD'!J151/10000</f>
        <v>65.8476</v>
      </c>
      <c r="E154" s="172">
        <f>+'[1]CONSUMO DOMESTICO VARIEDAD'!J163/10000</f>
        <v>66.141300000000001</v>
      </c>
      <c r="F154" s="172">
        <f>+'[1]CONSUMO DOMESTICO VARIEDAD'!J175/10000</f>
        <v>67.858199999999997</v>
      </c>
      <c r="G154" s="246">
        <f>+'[1]CONSUMO DOMESTICO VARIEDAD'!J187/10000</f>
        <v>63.4193</v>
      </c>
      <c r="H154" s="246">
        <f>+'[1]CONSUMO DOMESTICO VARIEDAD'!J199/10000</f>
        <v>64.552599999999998</v>
      </c>
      <c r="I154" s="7">
        <f t="shared" si="225"/>
        <v>1.7869954414507783E-2</v>
      </c>
      <c r="J154" s="2"/>
      <c r="K154" s="42" t="s">
        <v>1</v>
      </c>
      <c r="L154" s="82">
        <f>+SUM('[1]CONSUMO DOMESTICO VARIEDAD'!J116:J127)/10000</f>
        <v>1008.616551</v>
      </c>
      <c r="M154" s="82">
        <f>+SUM(C151:C154)+SUM(B155:B162)</f>
        <v>904.81209999999987</v>
      </c>
      <c r="N154" s="82">
        <f>+SUM(D151:D154)+SUM(C155:C162)</f>
        <v>889.66149999999993</v>
      </c>
      <c r="O154" s="82">
        <f>+SUM(E151:E154)+SUM(D155:D162)</f>
        <v>841.82469999999989</v>
      </c>
      <c r="P154" s="82">
        <f t="shared" ref="P154" si="235">+SUM(F151:F154)+SUM(E155:E162)</f>
        <v>896.96340000000009</v>
      </c>
      <c r="Q154" s="82">
        <f t="shared" ref="Q154" si="236">+SUM(G151:G154)+SUM(F155:F162)</f>
        <v>920.71730000000002</v>
      </c>
      <c r="R154" s="84">
        <f t="shared" ref="R154" si="237">+SUM(H151:H154)+SUM(G155:G162)</f>
        <v>844.56479999999999</v>
      </c>
      <c r="S154" s="80">
        <f t="shared" si="228"/>
        <v>-8.2709969716002973E-2</v>
      </c>
      <c r="T154" s="7">
        <f t="shared" si="229"/>
        <v>-1.3686640993757382E-2</v>
      </c>
    </row>
    <row r="155" spans="1:20">
      <c r="A155" s="42" t="s">
        <v>2</v>
      </c>
      <c r="B155" s="245">
        <f>+'[1]CONSUMO DOMESTICO VARIEDAD'!J128/10000</f>
        <v>77.721000000000004</v>
      </c>
      <c r="C155" s="172">
        <f>+'[1]CONSUMO DOMESTICO VARIEDAD'!J140/10000</f>
        <v>82.424899999999994</v>
      </c>
      <c r="D155" s="172">
        <f>+'[1]CONSUMO DOMESTICO VARIEDAD'!J152/10000</f>
        <v>75.917000000000002</v>
      </c>
      <c r="E155" s="172">
        <f>+'[1]CONSUMO DOMESTICO VARIEDAD'!J164/10000</f>
        <v>82.659000000000006</v>
      </c>
      <c r="F155" s="172">
        <f>+'[1]CONSUMO DOMESTICO VARIEDAD'!J176/10000</f>
        <v>80.617400000000004</v>
      </c>
      <c r="G155" s="246">
        <f>+'[1]CONSUMO DOMESTICO VARIEDAD'!J188/10000</f>
        <v>60.373399999999997</v>
      </c>
      <c r="H155" s="246">
        <f>+'[1]CONSUMO DOMESTICO VARIEDAD'!J200/10000</f>
        <v>64.775000000000006</v>
      </c>
      <c r="I155" s="7">
        <f t="shared" si="225"/>
        <v>7.2906279917977379E-2</v>
      </c>
      <c r="J155" s="2"/>
      <c r="K155" s="42" t="s">
        <v>2</v>
      </c>
      <c r="L155" s="82">
        <f>+SUM('[1]CONSUMO DOMESTICO VARIEDAD'!J117:J128)/10000</f>
        <v>1001.8343880000001</v>
      </c>
      <c r="M155" s="82">
        <f>+SUM(C151:C155)+SUM(B156:B162)</f>
        <v>909.51599999999985</v>
      </c>
      <c r="N155" s="82">
        <f>+SUM(D151:D155)+SUM(C156:C162)</f>
        <v>883.15359999999998</v>
      </c>
      <c r="O155" s="82">
        <f>+SUM(E151:E155)+SUM(D156:D162)</f>
        <v>848.56669999999997</v>
      </c>
      <c r="P155" s="82">
        <f t="shared" ref="P155" si="238">+SUM(F151:F155)+SUM(E156:E162)</f>
        <v>894.92180000000008</v>
      </c>
      <c r="Q155" s="82">
        <f t="shared" ref="Q155" si="239">+SUM(G151:G155)+SUM(F156:F162)</f>
        <v>900.47329999999999</v>
      </c>
      <c r="R155" s="84">
        <f t="shared" ref="R155" si="240">+SUM(H151:H155)+SUM(G156:G162)</f>
        <v>848.96640000000002</v>
      </c>
      <c r="S155" s="80">
        <f t="shared" si="228"/>
        <v>-5.7199808145338649E-2</v>
      </c>
      <c r="T155" s="7">
        <f t="shared" si="229"/>
        <v>-1.3684105690748183E-2</v>
      </c>
    </row>
    <row r="156" spans="1:20">
      <c r="A156" s="42" t="s">
        <v>3</v>
      </c>
      <c r="B156" s="245">
        <f>+'[1]CONSUMO DOMESTICO VARIEDAD'!J129/10000</f>
        <v>75.114500000000007</v>
      </c>
      <c r="C156" s="172">
        <f>+'[1]CONSUMO DOMESTICO VARIEDAD'!J141/10000</f>
        <v>84.910499999999999</v>
      </c>
      <c r="D156" s="172">
        <f>+'[1]CONSUMO DOMESTICO VARIEDAD'!J153/10000</f>
        <v>77.850099999999998</v>
      </c>
      <c r="E156" s="172">
        <f>+'[1]CONSUMO DOMESTICO VARIEDAD'!J165/10000</f>
        <v>72.9024</v>
      </c>
      <c r="F156" s="172">
        <f>+'[1]CONSUMO DOMESTICO VARIEDAD'!J177/10000</f>
        <v>91.588099999999997</v>
      </c>
      <c r="G156" s="246">
        <f>+'[1]CONSUMO DOMESTICO VARIEDAD'!J189/10000</f>
        <v>81.261200000000002</v>
      </c>
      <c r="H156" s="246">
        <f>+'[1]CONSUMO DOMESTICO VARIEDAD'!J201/10000</f>
        <v>69.9071</v>
      </c>
      <c r="I156" s="7">
        <f t="shared" si="225"/>
        <v>-0.13972350888246787</v>
      </c>
      <c r="J156" s="2"/>
      <c r="K156" s="42" t="s">
        <v>3</v>
      </c>
      <c r="L156" s="82">
        <f>+SUM('[1]CONSUMO DOMESTICO VARIEDAD'!J118:J129)/10000</f>
        <v>980.76753200000007</v>
      </c>
      <c r="M156" s="82">
        <f>+SUM(C151:C156)+SUM(B157:B162)</f>
        <v>919.3119999999999</v>
      </c>
      <c r="N156" s="82">
        <f>+SUM(D151:D156)+SUM(C157:C162)</f>
        <v>876.09320000000002</v>
      </c>
      <c r="O156" s="82">
        <f>+SUM(E151:E156)+SUM(D157:D162)</f>
        <v>843.61899999999991</v>
      </c>
      <c r="P156" s="82">
        <f t="shared" ref="P156" si="241">+SUM(F151:F156)+SUM(E157:E162)</f>
        <v>913.60750000000007</v>
      </c>
      <c r="Q156" s="82">
        <f t="shared" ref="Q156" si="242">+SUM(G151:G156)+SUM(F157:F162)</f>
        <v>890.14640000000009</v>
      </c>
      <c r="R156" s="84">
        <f t="shared" ref="R156" si="243">+SUM(H151:H156)+SUM(G157:G162)</f>
        <v>837.6123</v>
      </c>
      <c r="S156" s="80">
        <f t="shared" si="228"/>
        <v>-5.9017370625775833E-2</v>
      </c>
      <c r="T156" s="7">
        <f t="shared" si="229"/>
        <v>-1.8441872593361386E-2</v>
      </c>
    </row>
    <row r="157" spans="1:20">
      <c r="A157" s="42" t="s">
        <v>4</v>
      </c>
      <c r="B157" s="245">
        <f>+'[1]CONSUMO DOMESTICO VARIEDAD'!J130/10000</f>
        <v>79.930800000000005</v>
      </c>
      <c r="C157" s="172">
        <f>+'[1]CONSUMO DOMESTICO VARIEDAD'!J142/10000</f>
        <v>81.853399999999993</v>
      </c>
      <c r="D157" s="172">
        <f>+'[1]CONSUMO DOMESTICO VARIEDAD'!J154/10000</f>
        <v>76.870999999999995</v>
      </c>
      <c r="E157" s="172">
        <f>+'[1]CONSUMO DOMESTICO VARIEDAD'!J166/10000</f>
        <v>80.507599999999996</v>
      </c>
      <c r="F157" s="172">
        <f>+'[1]CONSUMO DOMESTICO VARIEDAD'!J178/10000</f>
        <v>98.247399999999999</v>
      </c>
      <c r="G157" s="246">
        <f>+'[1]CONSUMO DOMESTICO VARIEDAD'!J190/10000</f>
        <v>78.067800000000005</v>
      </c>
      <c r="H157" s="241"/>
      <c r="I157" s="7"/>
      <c r="J157" s="2"/>
      <c r="K157" s="42" t="s">
        <v>4</v>
      </c>
      <c r="L157" s="82">
        <f>+SUM('[1]CONSUMO DOMESTICO VARIEDAD'!J119:J130)/10000</f>
        <v>967.51244499999996</v>
      </c>
      <c r="M157" s="82">
        <f>+SUM(C151:C157)+SUM(B158:B162)</f>
        <v>921.2346</v>
      </c>
      <c r="N157" s="82">
        <f>+SUM(D151:D157)+SUM(C158:C162)</f>
        <v>871.11079999999993</v>
      </c>
      <c r="O157" s="82">
        <f>+SUM(E151:E157)+SUM(D158:D162)</f>
        <v>847.25559999999996</v>
      </c>
      <c r="P157" s="82">
        <f t="shared" ref="P157" si="244">+SUM(F151:F157)+SUM(E158:E162)</f>
        <v>931.34730000000002</v>
      </c>
      <c r="Q157" s="82">
        <f t="shared" ref="Q157" si="245">+SUM(G151:G157)+SUM(F158:F162)</f>
        <v>869.96680000000003</v>
      </c>
      <c r="R157" s="84"/>
      <c r="S157" s="80"/>
      <c r="T157" s="7"/>
    </row>
    <row r="158" spans="1:20">
      <c r="A158" s="42" t="s">
        <v>5</v>
      </c>
      <c r="B158" s="245">
        <f>+'[1]CONSUMO DOMESTICO VARIEDAD'!J131/10000</f>
        <v>90.293899999999994</v>
      </c>
      <c r="C158" s="172">
        <f>+'[1]CONSUMO DOMESTICO VARIEDAD'!J143/10000</f>
        <v>83.388800000000003</v>
      </c>
      <c r="D158" s="172">
        <f>+'[1]CONSUMO DOMESTICO VARIEDAD'!J155/10000</f>
        <v>78.863500000000002</v>
      </c>
      <c r="E158" s="172">
        <f>+'[1]CONSUMO DOMESTICO VARIEDAD'!J167/10000</f>
        <v>84.476500000000001</v>
      </c>
      <c r="F158" s="172">
        <f>+'[1]CONSUMO DOMESTICO VARIEDAD'!J179/10000</f>
        <v>85.673500000000004</v>
      </c>
      <c r="G158" s="246">
        <f>+'[1]CONSUMO DOMESTICO VARIEDAD'!J191/10000</f>
        <v>79.331199999999995</v>
      </c>
      <c r="H158" s="241"/>
      <c r="I158" s="7"/>
      <c r="J158" s="2"/>
      <c r="K158" s="42" t="s">
        <v>5</v>
      </c>
      <c r="L158" s="82">
        <f>+SUM('[1]CONSUMO DOMESTICO VARIEDAD'!J120:J131)/10000</f>
        <v>972.14110099999994</v>
      </c>
      <c r="M158" s="82">
        <f>+SUM(C151:C158)+SUM(B159:B162)</f>
        <v>914.32950000000005</v>
      </c>
      <c r="N158" s="82">
        <f>+SUM(D151:D158)+SUM(C159:C162)</f>
        <v>866.58549999999991</v>
      </c>
      <c r="O158" s="82">
        <f>+SUM(E151:E158)+SUM(D159:D162)</f>
        <v>852.86860000000001</v>
      </c>
      <c r="P158" s="82">
        <f>+SUM(F151:F158)+SUM(E159:E162)</f>
        <v>932.54430000000002</v>
      </c>
      <c r="Q158" s="82">
        <f>+SUM(G151:G158)+SUM(F159:F162)</f>
        <v>863.62450000000001</v>
      </c>
      <c r="R158" s="84"/>
      <c r="S158" s="80"/>
      <c r="T158" s="7"/>
    </row>
    <row r="159" spans="1:20">
      <c r="A159" s="42" t="s">
        <v>6</v>
      </c>
      <c r="B159" s="245">
        <f>+'[1]CONSUMO DOMESTICO VARIEDAD'!J132/10000</f>
        <v>90.968999999999994</v>
      </c>
      <c r="C159" s="172">
        <f>+'[1]CONSUMO DOMESTICO VARIEDAD'!J144/10000</f>
        <v>84.113399999999999</v>
      </c>
      <c r="D159" s="172">
        <f>+'[1]CONSUMO DOMESTICO VARIEDAD'!J156/10000</f>
        <v>72.561199999999999</v>
      </c>
      <c r="E159" s="172">
        <f>+'[1]CONSUMO DOMESTICO VARIEDAD'!J168/10000</f>
        <v>79.028000000000006</v>
      </c>
      <c r="F159" s="172">
        <f>+'[1]CONSUMO DOMESTICO VARIEDAD'!J180/10000</f>
        <v>87.038899999999998</v>
      </c>
      <c r="G159" s="246">
        <f>+'[1]CONSUMO DOMESTICO VARIEDAD'!J192/10000</f>
        <v>73.052800000000005</v>
      </c>
      <c r="H159" s="241"/>
      <c r="I159" s="7"/>
      <c r="J159" s="2"/>
      <c r="K159" s="42" t="s">
        <v>6</v>
      </c>
      <c r="L159" s="82">
        <f>+SUM('[1]CONSUMO DOMESTICO VARIEDAD'!J121:J132)/10000</f>
        <v>972.76155700000004</v>
      </c>
      <c r="M159" s="82">
        <f>+SUM(C151:C159)+SUM(B160:B162)</f>
        <v>907.47389999999996</v>
      </c>
      <c r="N159" s="82">
        <f>+SUM(D151:D159)+SUM(C160:C162)</f>
        <v>855.03329999999994</v>
      </c>
      <c r="O159" s="82">
        <f>+SUM(E151:E159)+SUM(D160:D162)</f>
        <v>859.33539999999994</v>
      </c>
      <c r="P159" s="82">
        <f>+SUM(F151:F159)+SUM(E160:E162)</f>
        <v>940.55520000000001</v>
      </c>
      <c r="Q159" s="82">
        <f>+SUM(G151:G159)+SUM(F160:F162)</f>
        <v>849.63840000000005</v>
      </c>
      <c r="R159" s="84"/>
      <c r="S159" s="80"/>
      <c r="T159" s="7"/>
    </row>
    <row r="160" spans="1:20">
      <c r="A160" s="42" t="s">
        <v>7</v>
      </c>
      <c r="B160" s="245">
        <f>+'[1]CONSUMO DOMESTICO VARIEDAD'!J133/10000</f>
        <v>83.134399999999999</v>
      </c>
      <c r="C160" s="172">
        <f>+'[1]CONSUMO DOMESTICO VARIEDAD'!J145/10000</f>
        <v>78.059299999999993</v>
      </c>
      <c r="D160" s="172">
        <f>+'[1]CONSUMO DOMESTICO VARIEDAD'!J157/10000</f>
        <v>70.200900000000004</v>
      </c>
      <c r="E160" s="172">
        <f>+'[1]CONSUMO DOMESTICO VARIEDAD'!J169/10000</f>
        <v>82.063500000000005</v>
      </c>
      <c r="F160" s="172">
        <f>+'[1]CONSUMO DOMESTICO VARIEDAD'!J181/10000</f>
        <v>83.676599999999993</v>
      </c>
      <c r="G160" s="246">
        <f>+'[1]CONSUMO DOMESTICO VARIEDAD'!J193/10000</f>
        <v>68.356200000000001</v>
      </c>
      <c r="H160" s="241"/>
      <c r="I160" s="7"/>
      <c r="J160" s="2"/>
      <c r="K160" s="42" t="s">
        <v>7</v>
      </c>
      <c r="L160" s="82">
        <f>+SUM('[1]CONSUMO DOMESTICO VARIEDAD'!J122:J133)/10000</f>
        <v>961.08738100000005</v>
      </c>
      <c r="M160" s="82">
        <f>+SUM(C151:C160)+SUM(B161:B162)</f>
        <v>902.39879999999994</v>
      </c>
      <c r="N160" s="82">
        <f>+SUM(D151:D160)+SUM(C161:C162)</f>
        <v>847.17489999999998</v>
      </c>
      <c r="O160" s="82">
        <f>+SUM(E151:E160)+SUM(D161:D162)</f>
        <v>871.19799999999987</v>
      </c>
      <c r="P160" s="82">
        <f>+SUM(F151:F160)+SUM(E161:E162)</f>
        <v>942.16830000000004</v>
      </c>
      <c r="Q160" s="82">
        <f>+SUM(G151:G160)+SUM(F161:F162)</f>
        <v>834.3180000000001</v>
      </c>
      <c r="R160" s="84"/>
      <c r="S160" s="80"/>
      <c r="T160" s="7"/>
    </row>
    <row r="161" spans="1:20">
      <c r="A161" s="42" t="s">
        <v>8</v>
      </c>
      <c r="B161" s="245">
        <f>+'[1]CONSUMO DOMESTICO VARIEDAD'!J134/10000</f>
        <v>79.772199999999998</v>
      </c>
      <c r="C161" s="172">
        <f>+'[1]CONSUMO DOMESTICO VARIEDAD'!J146/10000</f>
        <v>77.701700000000002</v>
      </c>
      <c r="D161" s="172">
        <f>+'[1]CONSUMO DOMESTICO VARIEDAD'!J158/10000</f>
        <v>68.101699999999994</v>
      </c>
      <c r="E161" s="172">
        <f>+'[1]CONSUMO DOMESTICO VARIEDAD'!J170/10000</f>
        <v>77.373199999999997</v>
      </c>
      <c r="F161" s="172">
        <f>+'[1]CONSUMO DOMESTICO VARIEDAD'!J182/10000</f>
        <v>75.960400000000007</v>
      </c>
      <c r="G161" s="246">
        <f>+'[1]CONSUMO DOMESTICO VARIEDAD'!J194/10000</f>
        <v>79.367199999999997</v>
      </c>
      <c r="H161" s="241"/>
      <c r="I161" s="7"/>
      <c r="J161" s="2"/>
      <c r="K161" s="42" t="s">
        <v>8</v>
      </c>
      <c r="L161" s="82">
        <f>+SUM('[1]CONSUMO DOMESTICO VARIEDAD'!J123:J134)/10000</f>
        <v>952.13688100000002</v>
      </c>
      <c r="M161" s="82">
        <f>+SUM(C151:C161)+SUM(B162)</f>
        <v>900.3282999999999</v>
      </c>
      <c r="N161" s="82">
        <f>+SUM(D151:D161)+SUM(C162)</f>
        <v>837.57490000000007</v>
      </c>
      <c r="O161" s="82">
        <f>+SUM(E151:E161)+SUM(D162)</f>
        <v>880.46949999999993</v>
      </c>
      <c r="P161" s="82">
        <f>+SUM(F151:F161)+SUM(E162)</f>
        <v>940.7555000000001</v>
      </c>
      <c r="Q161" s="82">
        <f>+SUM(G151:G161)+SUM(F162)</f>
        <v>837.72480000000007</v>
      </c>
      <c r="R161" s="84"/>
      <c r="S161" s="80"/>
      <c r="T161" s="7"/>
    </row>
    <row r="162" spans="1:20">
      <c r="A162" s="42" t="s">
        <v>9</v>
      </c>
      <c r="B162" s="245">
        <f>+'[1]CONSUMO DOMESTICO VARIEDAD'!J135/10000</f>
        <v>73.992900000000006</v>
      </c>
      <c r="C162" s="172">
        <f>+'[1]CONSUMO DOMESTICO VARIEDAD'!J147/10000</f>
        <v>66.167599999999993</v>
      </c>
      <c r="D162" s="172">
        <f>+'[1]CONSUMO DOMESTICO VARIEDAD'!J159/10000</f>
        <v>68.194800000000001</v>
      </c>
      <c r="E162" s="172">
        <f>+'[1]CONSUMO DOMESTICO VARIEDAD'!J171/10000</f>
        <v>72.9846</v>
      </c>
      <c r="F162" s="172">
        <f>+'[1]CONSUMO DOMESTICO VARIEDAD'!J183/10000</f>
        <v>75.194900000000004</v>
      </c>
      <c r="G162" s="246">
        <f>+'[1]CONSUMO DOMESTICO VARIEDAD'!J195/10000</f>
        <v>74.484499999999997</v>
      </c>
      <c r="H162" s="241"/>
      <c r="I162" s="7"/>
      <c r="J162" s="2"/>
      <c r="K162" s="42" t="s">
        <v>9</v>
      </c>
      <c r="L162" s="82">
        <f>+SUM('[1]CONSUMO DOMESTICO VARIEDAD'!J124:J135)/10000</f>
        <v>941.63800000000003</v>
      </c>
      <c r="M162" s="82">
        <f>+SUM(C151:C162)</f>
        <v>892.50299999999993</v>
      </c>
      <c r="N162" s="82">
        <f>+SUM(D151:D162)</f>
        <v>839.60210000000006</v>
      </c>
      <c r="O162" s="82">
        <f>+SUM(E151:E162)</f>
        <v>885.25929999999994</v>
      </c>
      <c r="P162" s="82">
        <f>+SUM(F151:F162)</f>
        <v>942.96580000000006</v>
      </c>
      <c r="Q162" s="82">
        <f>+SUM(G151:G162)</f>
        <v>837.01440000000014</v>
      </c>
      <c r="R162" s="84"/>
      <c r="S162" s="80"/>
      <c r="T162" s="7"/>
    </row>
    <row r="163" spans="1:20" ht="28">
      <c r="A163" s="53" t="s">
        <v>13</v>
      </c>
      <c r="B163" s="247">
        <f>SUM(B151:B162)</f>
        <v>941.63799999999992</v>
      </c>
      <c r="C163" s="173">
        <f t="shared" ref="C163:H163" si="246">SUM(C151:C162)</f>
        <v>892.50299999999993</v>
      </c>
      <c r="D163" s="173">
        <f t="shared" si="246"/>
        <v>839.60210000000006</v>
      </c>
      <c r="E163" s="173">
        <f t="shared" si="246"/>
        <v>885.25929999999994</v>
      </c>
      <c r="F163" s="173">
        <f t="shared" si="246"/>
        <v>942.96580000000006</v>
      </c>
      <c r="G163" s="248">
        <f t="shared" si="246"/>
        <v>837.01440000000014</v>
      </c>
      <c r="H163" s="248">
        <f t="shared" si="246"/>
        <v>384.95259999999996</v>
      </c>
      <c r="I163" s="56"/>
      <c r="J163" s="3"/>
      <c r="K163" s="43" t="s">
        <v>14</v>
      </c>
      <c r="L163" s="171">
        <f>+AVERAGE(L151:L162)</f>
        <v>984.03768758333342</v>
      </c>
      <c r="M163" s="171">
        <f>+AVERAGE(M151:M162)</f>
        <v>912.20048333333318</v>
      </c>
      <c r="N163" s="171">
        <f t="shared" ref="N163:R163" si="247">+AVERAGE(N151:N162)</f>
        <v>870.27951666666661</v>
      </c>
      <c r="O163" s="171">
        <f t="shared" si="247"/>
        <v>854.60643333333326</v>
      </c>
      <c r="P163" s="171">
        <f t="shared" si="247"/>
        <v>918.63471666666658</v>
      </c>
      <c r="Q163" s="171">
        <f t="shared" si="247"/>
        <v>883.32080833333328</v>
      </c>
      <c r="R163" s="215">
        <f t="shared" si="247"/>
        <v>838.66764999999998</v>
      </c>
      <c r="S163" s="81">
        <f>+R163/Q163-1</f>
        <v>-5.0551462064598818E-2</v>
      </c>
      <c r="T163" s="77">
        <f>+POWER(R163/M163,0.2)-1</f>
        <v>-1.6668574508985623E-2</v>
      </c>
    </row>
    <row r="164" spans="1:20" ht="29" thickBot="1">
      <c r="A164" s="124" t="s">
        <v>12</v>
      </c>
      <c r="B164" s="125"/>
      <c r="C164" s="125">
        <f>+C163/B163-1</f>
        <v>-5.2180349561083972E-2</v>
      </c>
      <c r="D164" s="125">
        <f t="shared" ref="D164:F164" si="248">+D163/C163-1</f>
        <v>-5.9272517851480466E-2</v>
      </c>
      <c r="E164" s="125">
        <f t="shared" si="248"/>
        <v>5.4379568607558104E-2</v>
      </c>
      <c r="F164" s="125">
        <f t="shared" si="248"/>
        <v>6.5185985620258569E-2</v>
      </c>
      <c r="G164" s="125">
        <f t="shared" ref="G164" si="249">+G162/F162-1</f>
        <v>-9.4474492286047429E-3</v>
      </c>
      <c r="H164" s="131"/>
      <c r="I164" s="127"/>
      <c r="J164" s="3"/>
      <c r="K164" s="128" t="s">
        <v>12</v>
      </c>
      <c r="L164" s="129"/>
      <c r="M164" s="129">
        <f>+M163/L163-1</f>
        <v>-7.300249284803606E-2</v>
      </c>
      <c r="N164" s="129">
        <f t="shared" ref="N164:R164" si="250">+N163/M163-1</f>
        <v>-4.5955869825326512E-2</v>
      </c>
      <c r="O164" s="129">
        <f t="shared" si="250"/>
        <v>-1.800925223813632E-2</v>
      </c>
      <c r="P164" s="125">
        <f t="shared" si="250"/>
        <v>7.4921368288318968E-2</v>
      </c>
      <c r="Q164" s="125">
        <f t="shared" si="250"/>
        <v>-3.8441730638563709E-2</v>
      </c>
      <c r="R164" s="131">
        <f t="shared" si="250"/>
        <v>-5.0551462064598818E-2</v>
      </c>
      <c r="S164" s="131"/>
      <c r="T164" s="132"/>
    </row>
  </sheetData>
  <mergeCells count="21">
    <mergeCell ref="A1:T1"/>
    <mergeCell ref="A2:T2"/>
    <mergeCell ref="A3:T3"/>
    <mergeCell ref="A5:I5"/>
    <mergeCell ref="K5:T5"/>
    <mergeCell ref="A23:I23"/>
    <mergeCell ref="K23:T23"/>
    <mergeCell ref="A41:I41"/>
    <mergeCell ref="K41:T41"/>
    <mergeCell ref="A59:I59"/>
    <mergeCell ref="K59:T59"/>
    <mergeCell ref="A131:I131"/>
    <mergeCell ref="K131:T131"/>
    <mergeCell ref="A149:I149"/>
    <mergeCell ref="K149:T149"/>
    <mergeCell ref="A77:I77"/>
    <mergeCell ref="K77:T77"/>
    <mergeCell ref="A95:I95"/>
    <mergeCell ref="K95:T95"/>
    <mergeCell ref="A113:I113"/>
    <mergeCell ref="K113:T113"/>
  </mergeCells>
  <hyperlinks>
    <hyperlink ref="V1" location="INDICE!A1" display="VOLVER INDICE"/>
  </hyperlinks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INDICE</vt:lpstr>
      <vt:lpstr>Resumen DOMESTICO</vt:lpstr>
      <vt:lpstr>Resumen EXPORTACION</vt:lpstr>
      <vt:lpstr>Resumen TOTAL</vt:lpstr>
      <vt:lpstr>Resumen PRECIO TRASLADO</vt:lpstr>
      <vt:lpstr>Despacho por tipo</vt:lpstr>
      <vt:lpstr>Despacho por envase</vt:lpstr>
      <vt:lpstr>Despacho por color</vt:lpstr>
      <vt:lpstr>Despacho por variedad</vt:lpstr>
      <vt:lpstr>Exportación por tipo</vt:lpstr>
      <vt:lpstr>Exportación por envase</vt:lpstr>
      <vt:lpstr>Exportación por varietal</vt:lpstr>
      <vt:lpstr>Exportación por país</vt:lpstr>
      <vt:lpstr>Venta total por tipo</vt:lpstr>
      <vt:lpstr>Precio Vino de Traslado Color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Javier</dc:creator>
  <cp:lastModifiedBy>apple</cp:lastModifiedBy>
  <dcterms:created xsi:type="dcterms:W3CDTF">2021-08-03T20:05:57Z</dcterms:created>
  <dcterms:modified xsi:type="dcterms:W3CDTF">2022-08-29T16:25:04Z</dcterms:modified>
</cp:coreProperties>
</file>